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nayak\Desktop\Files\RAA211230\FInal Design Documents\"/>
    </mc:Choice>
  </mc:AlternateContent>
  <xr:revisionPtr revIDLastSave="0" documentId="13_ncr:1_{AD348653-E344-4EB1-81AD-61345A7C3556}" xr6:coauthVersionLast="47" xr6:coauthVersionMax="47" xr10:uidLastSave="{00000000-0000-0000-0000-000000000000}"/>
  <workbookProtection workbookAlgorithmName="SHA-512" workbookHashValue="lYkN/AY/PCLXwdmamv7x6/Bj33FsFu6My1kAObMABy8Je3jt/3KehEvLfzpqSruc83izt+ZOlxxmxN3XF933eQ==" workbookSaltValue="C8qB4mlNWYK0fpWdG1Chzg==" workbookSpinCount="100000" lockStructure="1"/>
  <bookViews>
    <workbookView xWindow="-120" yWindow="-120" windowWidth="29040" windowHeight="15840" activeTab="1" xr2:uid="{00815342-37DE-4B96-B1EB-D5D718796184}"/>
  </bookViews>
  <sheets>
    <sheet name="Read Me" sheetId="3" r:id="rId1"/>
    <sheet name="Design" sheetId="1" r:id="rId2"/>
  </sheets>
  <definedNames>
    <definedName name="C_ESR" localSheetId="1">Design!$N$17</definedName>
    <definedName name="C_min" localSheetId="1">Design!$M$75</definedName>
    <definedName name="CCOMP" localSheetId="1">Design!$P$67</definedName>
    <definedName name="Cff" localSheetId="1">Design!$N$18</definedName>
    <definedName name="Cin_min" localSheetId="1">Design!$M$68</definedName>
    <definedName name="Co" localSheetId="1">Design!$N$13</definedName>
    <definedName name="D" localSheetId="1">Design!$J$70</definedName>
    <definedName name="dI" localSheetId="1">Design!$J$85</definedName>
    <definedName name="dI_p" localSheetId="1">Design!$K$15</definedName>
    <definedName name="dV" localSheetId="1">Design!$J$82</definedName>
    <definedName name="dV_p" localSheetId="1">Design!$K$14</definedName>
    <definedName name="fc" localSheetId="1">Design!$P$80</definedName>
    <definedName name="fc_to_fsw" localSheetId="1">Design!$K$16</definedName>
    <definedName name="Fstart" localSheetId="1">Design!$C$324</definedName>
    <definedName name="Fstep" localSheetId="1">Design!$J$95</definedName>
    <definedName name="Fstop" localSheetId="1">Design!$C$325</definedName>
    <definedName name="fsw" localSheetId="1">Design!$K$9</definedName>
    <definedName name="gm_EA" localSheetId="1">Design!$P$68</definedName>
    <definedName name="I_ripple" localSheetId="1">Design!$M$86</definedName>
    <definedName name="I_ripple_max" localSheetId="1">Design!$K$13</definedName>
    <definedName name="Iout" localSheetId="1">Design!$K$12</definedName>
    <definedName name="Iout_Max" localSheetId="1">Design!$J$76</definedName>
    <definedName name="L" localSheetId="1">Design!$N$9</definedName>
    <definedName name="L_req" localSheetId="1">Design!$M$66</definedName>
    <definedName name="PM" localSheetId="1">Design!$P$82</definedName>
    <definedName name="Qn" localSheetId="1">Design!$M$82</definedName>
    <definedName name="RCOMP" localSheetId="1">Design!$P$66</definedName>
    <definedName name="Rcsa" localSheetId="1">Design!$J$74</definedName>
    <definedName name="Rfb_lower" localSheetId="1">Design!$N$14</definedName>
    <definedName name="Rfb_upper" localSheetId="1">Design!$P$72</definedName>
    <definedName name="Ro" localSheetId="1">Design!$J$71</definedName>
    <definedName name="Step" localSheetId="1">Design!$J$96</definedName>
    <definedName name="t_ss" localSheetId="1">Design!#REF!</definedName>
    <definedName name="Toff" localSheetId="1">Design!$M$80</definedName>
    <definedName name="Ton" localSheetId="1">Design!$M$79</definedName>
    <definedName name="Vin" localSheetId="1">Design!$K$10</definedName>
    <definedName name="Vin_ripple_max" localSheetId="1">Design!$K$17</definedName>
    <definedName name="Vout" localSheetId="1">Design!$K$11</definedName>
    <definedName name="Vref" localSheetId="1">Design!$J$75</definedName>
    <definedName name="wesr" localSheetId="1">Design!$M$94</definedName>
    <definedName name="wn" localSheetId="1">Design!$M$81</definedName>
    <definedName name="wz" localSheetId="1">Design!$M$95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6" i="1" l="1"/>
  <c r="J67" i="1"/>
  <c r="J68" i="1"/>
  <c r="J70" i="1" s="1"/>
  <c r="J69" i="1"/>
  <c r="J71" i="1"/>
  <c r="J77" i="1"/>
  <c r="J81" i="1"/>
  <c r="J82" i="1"/>
  <c r="J83" i="1"/>
  <c r="J84" i="1"/>
  <c r="J86" i="1"/>
  <c r="J87" i="1"/>
  <c r="J88" i="1"/>
  <c r="J93" i="1"/>
  <c r="J94" i="1"/>
  <c r="J96" i="1"/>
  <c r="BJ139" i="1"/>
  <c r="BJ138" i="1"/>
  <c r="BJ137" i="1"/>
  <c r="BJ136" i="1"/>
  <c r="BJ135" i="1"/>
  <c r="BJ134" i="1"/>
  <c r="BJ133" i="1"/>
  <c r="BJ132" i="1"/>
  <c r="BJ131" i="1"/>
  <c r="BJ130" i="1"/>
  <c r="BJ128" i="1"/>
  <c r="BJ129" i="1"/>
  <c r="BJ127" i="1"/>
  <c r="BJ126" i="1"/>
  <c r="BJ124" i="1"/>
  <c r="BJ125" i="1"/>
  <c r="BJ123" i="1"/>
  <c r="BJ122" i="1"/>
  <c r="BJ120" i="1"/>
  <c r="BJ121" i="1"/>
  <c r="BJ119" i="1"/>
  <c r="BJ118" i="1"/>
  <c r="BJ117" i="1"/>
  <c r="BJ116" i="1"/>
  <c r="BJ115" i="1"/>
  <c r="BJ113" i="1"/>
  <c r="BJ114" i="1"/>
  <c r="BJ111" i="1"/>
  <c r="BJ112" i="1"/>
  <c r="BJ110" i="1"/>
  <c r="BJ109" i="1"/>
  <c r="BJ108" i="1"/>
  <c r="BJ107" i="1"/>
  <c r="BJ106" i="1"/>
  <c r="BJ105" i="1"/>
  <c r="BJ104" i="1"/>
  <c r="BJ103" i="1"/>
  <c r="BJ102" i="1"/>
  <c r="BJ101" i="1"/>
  <c r="BJ100" i="1"/>
  <c r="BJ98" i="1"/>
  <c r="BJ99" i="1"/>
  <c r="BJ97" i="1"/>
  <c r="BJ96" i="1"/>
  <c r="BJ95" i="1"/>
  <c r="BJ94" i="1"/>
  <c r="BJ93" i="1"/>
  <c r="BJ92" i="1"/>
  <c r="BJ91" i="1"/>
  <c r="BJ90" i="1"/>
  <c r="BJ69" i="1"/>
  <c r="BG91" i="1" l="1"/>
  <c r="BJ73" i="1" l="1"/>
  <c r="BL118" i="1" s="1"/>
  <c r="BG92" i="1"/>
  <c r="BG93" i="1"/>
  <c r="BG94" i="1"/>
  <c r="BG95" i="1"/>
  <c r="BG96" i="1"/>
  <c r="BG97" i="1"/>
  <c r="BG98" i="1"/>
  <c r="BG99" i="1"/>
  <c r="BG100" i="1"/>
  <c r="BG101" i="1"/>
  <c r="BG102" i="1"/>
  <c r="BG103" i="1"/>
  <c r="BG104" i="1"/>
  <c r="BG105" i="1"/>
  <c r="BG106" i="1"/>
  <c r="BG107" i="1"/>
  <c r="BG108" i="1"/>
  <c r="BG109" i="1"/>
  <c r="BG110" i="1"/>
  <c r="BG111" i="1"/>
  <c r="BG112" i="1"/>
  <c r="BG113" i="1"/>
  <c r="BG114" i="1"/>
  <c r="BG115" i="1"/>
  <c r="BG116" i="1"/>
  <c r="BG117" i="1"/>
  <c r="BG118" i="1"/>
  <c r="BG119" i="1"/>
  <c r="BG120" i="1"/>
  <c r="BG121" i="1"/>
  <c r="BG122" i="1"/>
  <c r="BG123" i="1"/>
  <c r="BG124" i="1"/>
  <c r="BG125" i="1"/>
  <c r="BG126" i="1"/>
  <c r="BG127" i="1"/>
  <c r="BG128" i="1"/>
  <c r="BG129" i="1"/>
  <c r="BG130" i="1"/>
  <c r="BG131" i="1"/>
  <c r="BG132" i="1"/>
  <c r="BG133" i="1"/>
  <c r="BG134" i="1"/>
  <c r="BG135" i="1"/>
  <c r="BG136" i="1"/>
  <c r="BG137" i="1"/>
  <c r="BG138" i="1"/>
  <c r="BG139" i="1"/>
  <c r="BG90" i="1"/>
  <c r="BJ71" i="1"/>
  <c r="AY91" i="1"/>
  <c r="BD91" i="1" s="1"/>
  <c r="AY92" i="1"/>
  <c r="AY93" i="1"/>
  <c r="AY94" i="1"/>
  <c r="AY95" i="1"/>
  <c r="AY96" i="1"/>
  <c r="BE96" i="1" s="1"/>
  <c r="AY97" i="1"/>
  <c r="BE97" i="1" s="1"/>
  <c r="AY98" i="1"/>
  <c r="AY99" i="1"/>
  <c r="AY100" i="1"/>
  <c r="BE100" i="1" s="1"/>
  <c r="AY101" i="1"/>
  <c r="BE101" i="1" s="1"/>
  <c r="AY102" i="1"/>
  <c r="AY103" i="1"/>
  <c r="AY104" i="1"/>
  <c r="AY105" i="1"/>
  <c r="BE105" i="1" s="1"/>
  <c r="AY106" i="1"/>
  <c r="AY107" i="1"/>
  <c r="AY108" i="1"/>
  <c r="BE108" i="1" s="1"/>
  <c r="AY109" i="1"/>
  <c r="AY110" i="1"/>
  <c r="BE110" i="1" s="1"/>
  <c r="AY111" i="1"/>
  <c r="AY112" i="1"/>
  <c r="BE112" i="1" s="1"/>
  <c r="AY113" i="1"/>
  <c r="AY114" i="1"/>
  <c r="BE114" i="1" s="1"/>
  <c r="AY115" i="1"/>
  <c r="AY116" i="1"/>
  <c r="BE116" i="1" s="1"/>
  <c r="AY117" i="1"/>
  <c r="AY118" i="1"/>
  <c r="AY119" i="1"/>
  <c r="AY120" i="1"/>
  <c r="BE120" i="1" s="1"/>
  <c r="AY121" i="1"/>
  <c r="AY122" i="1"/>
  <c r="AY123" i="1"/>
  <c r="AY124" i="1"/>
  <c r="AY125" i="1"/>
  <c r="AY126" i="1"/>
  <c r="AY127" i="1"/>
  <c r="AY128" i="1"/>
  <c r="AY129" i="1"/>
  <c r="AY130" i="1"/>
  <c r="BE130" i="1" s="1"/>
  <c r="AY131" i="1"/>
  <c r="AY132" i="1"/>
  <c r="AY133" i="1"/>
  <c r="AY134" i="1"/>
  <c r="BE134" i="1" s="1"/>
  <c r="AY135" i="1"/>
  <c r="AY136" i="1"/>
  <c r="AY137" i="1"/>
  <c r="AY138" i="1"/>
  <c r="BE138" i="1" s="1"/>
  <c r="AY139" i="1"/>
  <c r="AY90" i="1"/>
  <c r="BD90" i="1" s="1"/>
  <c r="BO70" i="1"/>
  <c r="AX83" i="1"/>
  <c r="AX75" i="1"/>
  <c r="AX85" i="1"/>
  <c r="AX84" i="1"/>
  <c r="AX78" i="1"/>
  <c r="BG72" i="1"/>
  <c r="BD72" i="1"/>
  <c r="BD71" i="1" s="1"/>
  <c r="BD69" i="1"/>
  <c r="BE92" i="1" l="1"/>
  <c r="BH92" i="1"/>
  <c r="AX95" i="1"/>
  <c r="BB95" i="1" s="1"/>
  <c r="AX91" i="1"/>
  <c r="BD126" i="1"/>
  <c r="BD118" i="1"/>
  <c r="BD102" i="1"/>
  <c r="BD94" i="1"/>
  <c r="BH122" i="1"/>
  <c r="BH98" i="1"/>
  <c r="BD133" i="1"/>
  <c r="BD125" i="1"/>
  <c r="BD117" i="1"/>
  <c r="BD109" i="1"/>
  <c r="BH106" i="1"/>
  <c r="BD129" i="1"/>
  <c r="BD121" i="1"/>
  <c r="BD113" i="1"/>
  <c r="BH139" i="1"/>
  <c r="BH135" i="1"/>
  <c r="BH131" i="1"/>
  <c r="BH127" i="1"/>
  <c r="BH123" i="1"/>
  <c r="BH119" i="1"/>
  <c r="BH115" i="1"/>
  <c r="BH111" i="1"/>
  <c r="BH107" i="1"/>
  <c r="BH103" i="1"/>
  <c r="BH99" i="1"/>
  <c r="BH95" i="1"/>
  <c r="BH91" i="1"/>
  <c r="BL138" i="1"/>
  <c r="BE127" i="1"/>
  <c r="BE99" i="1"/>
  <c r="BL110" i="1"/>
  <c r="AX136" i="1"/>
  <c r="AX128" i="1"/>
  <c r="BI128" i="1" s="1"/>
  <c r="AX120" i="1"/>
  <c r="BF120" i="1" s="1"/>
  <c r="AX112" i="1"/>
  <c r="AX102" i="1"/>
  <c r="BL134" i="1"/>
  <c r="BL102" i="1"/>
  <c r="AX138" i="1"/>
  <c r="AX130" i="1"/>
  <c r="BF130" i="1" s="1"/>
  <c r="AX122" i="1"/>
  <c r="AX114" i="1"/>
  <c r="AX105" i="1"/>
  <c r="AX94" i="1"/>
  <c r="AX134" i="1"/>
  <c r="AX126" i="1"/>
  <c r="AX118" i="1"/>
  <c r="AX110" i="1"/>
  <c r="AX99" i="1"/>
  <c r="BL126" i="1"/>
  <c r="BL94" i="1"/>
  <c r="AX90" i="1"/>
  <c r="AX132" i="1"/>
  <c r="AX124" i="1"/>
  <c r="AX116" i="1"/>
  <c r="AX107" i="1"/>
  <c r="AX97" i="1"/>
  <c r="BD130" i="1"/>
  <c r="BD98" i="1"/>
  <c r="BH118" i="1"/>
  <c r="BD122" i="1"/>
  <c r="BH110" i="1"/>
  <c r="BD114" i="1"/>
  <c r="BH134" i="1"/>
  <c r="BH102" i="1"/>
  <c r="BD138" i="1"/>
  <c r="BD106" i="1"/>
  <c r="BH126" i="1"/>
  <c r="BH94" i="1"/>
  <c r="BA84" i="1"/>
  <c r="BD134" i="1"/>
  <c r="BH138" i="1"/>
  <c r="BE95" i="1"/>
  <c r="BE135" i="1"/>
  <c r="BD110" i="1"/>
  <c r="BH130" i="1"/>
  <c r="BH114" i="1"/>
  <c r="BD137" i="1"/>
  <c r="BH137" i="1"/>
  <c r="BD105" i="1"/>
  <c r="BD101" i="1"/>
  <c r="BD97" i="1"/>
  <c r="BD93" i="1"/>
  <c r="BH129" i="1"/>
  <c r="BH121" i="1"/>
  <c r="BH113" i="1"/>
  <c r="BH105" i="1"/>
  <c r="BH97" i="1"/>
  <c r="AX139" i="1"/>
  <c r="AX135" i="1"/>
  <c r="AX131" i="1"/>
  <c r="AX127" i="1"/>
  <c r="AX123" i="1"/>
  <c r="AX119" i="1"/>
  <c r="AX115" i="1"/>
  <c r="AX111" i="1"/>
  <c r="AX106" i="1"/>
  <c r="AX101" i="1"/>
  <c r="BH90" i="1"/>
  <c r="BD136" i="1"/>
  <c r="BH136" i="1"/>
  <c r="BD132" i="1"/>
  <c r="BH132" i="1"/>
  <c r="BD128" i="1"/>
  <c r="BH128" i="1"/>
  <c r="BD124" i="1"/>
  <c r="BH124" i="1"/>
  <c r="BD120" i="1"/>
  <c r="BH120" i="1"/>
  <c r="BD116" i="1"/>
  <c r="BH116" i="1"/>
  <c r="BD112" i="1"/>
  <c r="BH112" i="1"/>
  <c r="BD108" i="1"/>
  <c r="BH108" i="1"/>
  <c r="BD104" i="1"/>
  <c r="BH104" i="1"/>
  <c r="BD100" i="1"/>
  <c r="BH100" i="1"/>
  <c r="BD96" i="1"/>
  <c r="BH96" i="1"/>
  <c r="BD92" i="1"/>
  <c r="BD139" i="1"/>
  <c r="BD131" i="1"/>
  <c r="BD123" i="1"/>
  <c r="BD115" i="1"/>
  <c r="BD107" i="1"/>
  <c r="BD99" i="1"/>
  <c r="BL91" i="1"/>
  <c r="BL95" i="1"/>
  <c r="BL99" i="1"/>
  <c r="BL103" i="1"/>
  <c r="BL107" i="1"/>
  <c r="BL111" i="1"/>
  <c r="BL115" i="1"/>
  <c r="BL119" i="1"/>
  <c r="BL123" i="1"/>
  <c r="BL127" i="1"/>
  <c r="BL131" i="1"/>
  <c r="BL135" i="1"/>
  <c r="BL139" i="1"/>
  <c r="BL92" i="1"/>
  <c r="BL96" i="1"/>
  <c r="BL100" i="1"/>
  <c r="BL104" i="1"/>
  <c r="BL108" i="1"/>
  <c r="BL112" i="1"/>
  <c r="BL116" i="1"/>
  <c r="BL120" i="1"/>
  <c r="BL124" i="1"/>
  <c r="BL128" i="1"/>
  <c r="BL132" i="1"/>
  <c r="BL136" i="1"/>
  <c r="BL90" i="1"/>
  <c r="BL133" i="1"/>
  <c r="BL125" i="1"/>
  <c r="BL117" i="1"/>
  <c r="BL109" i="1"/>
  <c r="BL101" i="1"/>
  <c r="BL93" i="1"/>
  <c r="BL130" i="1"/>
  <c r="BL122" i="1"/>
  <c r="BL114" i="1"/>
  <c r="BL106" i="1"/>
  <c r="BL98" i="1"/>
  <c r="BH133" i="1"/>
  <c r="BH125" i="1"/>
  <c r="BH117" i="1"/>
  <c r="BH109" i="1"/>
  <c r="BH101" i="1"/>
  <c r="BH93" i="1"/>
  <c r="BE93" i="1"/>
  <c r="BE103" i="1"/>
  <c r="BE109" i="1"/>
  <c r="BE117" i="1"/>
  <c r="AX92" i="1"/>
  <c r="AX96" i="1"/>
  <c r="AX100" i="1"/>
  <c r="AX104" i="1"/>
  <c r="AX108" i="1"/>
  <c r="AX137" i="1"/>
  <c r="AX133" i="1"/>
  <c r="AX129" i="1"/>
  <c r="AX125" i="1"/>
  <c r="AX121" i="1"/>
  <c r="AX117" i="1"/>
  <c r="AX113" i="1"/>
  <c r="AX109" i="1"/>
  <c r="AX103" i="1"/>
  <c r="AX98" i="1"/>
  <c r="AX93" i="1"/>
  <c r="BD135" i="1"/>
  <c r="BD127" i="1"/>
  <c r="BD119" i="1"/>
  <c r="BD111" i="1"/>
  <c r="BD103" i="1"/>
  <c r="BD95" i="1"/>
  <c r="BL137" i="1"/>
  <c r="BL129" i="1"/>
  <c r="BL121" i="1"/>
  <c r="BL113" i="1"/>
  <c r="BL105" i="1"/>
  <c r="BL97" i="1"/>
  <c r="BE122" i="1"/>
  <c r="BE126" i="1"/>
  <c r="BE91" i="1"/>
  <c r="BE104" i="1"/>
  <c r="BE123" i="1"/>
  <c r="BE131" i="1"/>
  <c r="BE139" i="1"/>
  <c r="BE118" i="1"/>
  <c r="BE113" i="1"/>
  <c r="BE111" i="1"/>
  <c r="BD70" i="1"/>
  <c r="BE107" i="1"/>
  <c r="BE90" i="1"/>
  <c r="BE94" i="1"/>
  <c r="BE98" i="1"/>
  <c r="BE102" i="1"/>
  <c r="BE115" i="1"/>
  <c r="BE106" i="1"/>
  <c r="BE124" i="1"/>
  <c r="BE128" i="1"/>
  <c r="BE132" i="1"/>
  <c r="BE136" i="1"/>
  <c r="BE119" i="1"/>
  <c r="BE121" i="1"/>
  <c r="BE125" i="1"/>
  <c r="BE129" i="1"/>
  <c r="BE133" i="1"/>
  <c r="BE137" i="1"/>
  <c r="BI95" i="1" l="1"/>
  <c r="BF95" i="1"/>
  <c r="BN95" i="1" s="1"/>
  <c r="BB120" i="1"/>
  <c r="AZ93" i="1"/>
  <c r="BK93" i="1"/>
  <c r="BK129" i="1"/>
  <c r="AZ129" i="1"/>
  <c r="BK106" i="1"/>
  <c r="AZ106" i="1"/>
  <c r="BI139" i="1"/>
  <c r="BK139" i="1"/>
  <c r="AZ139" i="1"/>
  <c r="BK90" i="1"/>
  <c r="AZ90" i="1"/>
  <c r="BK94" i="1"/>
  <c r="AZ94" i="1"/>
  <c r="BK102" i="1"/>
  <c r="AZ102" i="1"/>
  <c r="BK98" i="1"/>
  <c r="AZ98" i="1"/>
  <c r="BI133" i="1"/>
  <c r="AZ133" i="1"/>
  <c r="BK133" i="1"/>
  <c r="BK111" i="1"/>
  <c r="AZ111" i="1"/>
  <c r="BI105" i="1"/>
  <c r="BK105" i="1"/>
  <c r="AZ105" i="1"/>
  <c r="BK112" i="1"/>
  <c r="AZ112" i="1"/>
  <c r="AZ103" i="1"/>
  <c r="BK103" i="1"/>
  <c r="BK137" i="1"/>
  <c r="AZ137" i="1"/>
  <c r="BI115" i="1"/>
  <c r="BK115" i="1"/>
  <c r="AZ115" i="1"/>
  <c r="BB114" i="1"/>
  <c r="BK114" i="1"/>
  <c r="AZ114" i="1"/>
  <c r="AZ120" i="1"/>
  <c r="BK120" i="1"/>
  <c r="AZ109" i="1"/>
  <c r="BK109" i="1"/>
  <c r="BK108" i="1"/>
  <c r="AZ108" i="1"/>
  <c r="BK119" i="1"/>
  <c r="AZ119" i="1"/>
  <c r="AZ97" i="1"/>
  <c r="BK97" i="1"/>
  <c r="BB99" i="1"/>
  <c r="BK99" i="1"/>
  <c r="AZ99" i="1"/>
  <c r="AZ122" i="1"/>
  <c r="BK122" i="1"/>
  <c r="BK128" i="1"/>
  <c r="AZ128" i="1"/>
  <c r="BK113" i="1"/>
  <c r="AZ113" i="1"/>
  <c r="BK104" i="1"/>
  <c r="AZ104" i="1"/>
  <c r="BK123" i="1"/>
  <c r="AZ123" i="1"/>
  <c r="BK107" i="1"/>
  <c r="AZ107" i="1"/>
  <c r="BK110" i="1"/>
  <c r="AZ110" i="1"/>
  <c r="BK130" i="1"/>
  <c r="AZ130" i="1"/>
  <c r="BK136" i="1"/>
  <c r="AZ136" i="1"/>
  <c r="AZ91" i="1"/>
  <c r="BK91" i="1"/>
  <c r="AZ117" i="1"/>
  <c r="BK117" i="1"/>
  <c r="BK100" i="1"/>
  <c r="AZ100" i="1"/>
  <c r="BK127" i="1"/>
  <c r="AZ127" i="1"/>
  <c r="AZ116" i="1"/>
  <c r="BK116" i="1"/>
  <c r="AZ118" i="1"/>
  <c r="BK118" i="1"/>
  <c r="BK138" i="1"/>
  <c r="AZ138" i="1"/>
  <c r="BK95" i="1"/>
  <c r="AZ95" i="1"/>
  <c r="BK121" i="1"/>
  <c r="AZ121" i="1"/>
  <c r="BK96" i="1"/>
  <c r="AZ96" i="1"/>
  <c r="BK131" i="1"/>
  <c r="AZ131" i="1"/>
  <c r="BK124" i="1"/>
  <c r="AZ124" i="1"/>
  <c r="BF126" i="1"/>
  <c r="AZ126" i="1"/>
  <c r="BK126" i="1"/>
  <c r="AZ125" i="1"/>
  <c r="BK125" i="1"/>
  <c r="BK92" i="1"/>
  <c r="AZ92" i="1"/>
  <c r="AZ101" i="1"/>
  <c r="BK101" i="1"/>
  <c r="AZ135" i="1"/>
  <c r="BK135" i="1"/>
  <c r="BI132" i="1"/>
  <c r="BK132" i="1"/>
  <c r="AZ132" i="1"/>
  <c r="BB134" i="1"/>
  <c r="AZ134" i="1"/>
  <c r="BK134" i="1"/>
  <c r="BI92" i="1"/>
  <c r="BF92" i="1"/>
  <c r="BB92" i="1"/>
  <c r="BI93" i="1"/>
  <c r="BI97" i="1"/>
  <c r="BF91" i="1"/>
  <c r="BB91" i="1"/>
  <c r="BF107" i="1"/>
  <c r="BI134" i="1"/>
  <c r="BF97" i="1"/>
  <c r="BI117" i="1"/>
  <c r="BI110" i="1"/>
  <c r="BB94" i="1"/>
  <c r="BI107" i="1"/>
  <c r="BI126" i="1"/>
  <c r="BI122" i="1"/>
  <c r="BI99" i="1"/>
  <c r="BI111" i="1"/>
  <c r="BI120" i="1"/>
  <c r="BB90" i="1"/>
  <c r="BF128" i="1"/>
  <c r="BI91" i="1"/>
  <c r="BB110" i="1"/>
  <c r="BI94" i="1"/>
  <c r="BI130" i="1"/>
  <c r="BI90" i="1"/>
  <c r="BB130" i="1"/>
  <c r="BN130" i="1" s="1"/>
  <c r="BB107" i="1"/>
  <c r="BF94" i="1"/>
  <c r="BB128" i="1"/>
  <c r="BI127" i="1"/>
  <c r="BI100" i="1"/>
  <c r="BB117" i="1"/>
  <c r="BB127" i="1"/>
  <c r="BF90" i="1"/>
  <c r="BF110" i="1"/>
  <c r="BI106" i="1"/>
  <c r="BB139" i="1"/>
  <c r="BF116" i="1"/>
  <c r="BF118" i="1"/>
  <c r="BB105" i="1"/>
  <c r="BB138" i="1"/>
  <c r="BI102" i="1"/>
  <c r="BF136" i="1"/>
  <c r="BB123" i="1"/>
  <c r="BI98" i="1"/>
  <c r="BB133" i="1"/>
  <c r="BB97" i="1"/>
  <c r="BF122" i="1"/>
  <c r="BF124" i="1"/>
  <c r="BB126" i="1"/>
  <c r="BF114" i="1"/>
  <c r="BI123" i="1"/>
  <c r="BB103" i="1"/>
  <c r="BI121" i="1"/>
  <c r="BI137" i="1"/>
  <c r="BB115" i="1"/>
  <c r="BI131" i="1"/>
  <c r="BB116" i="1"/>
  <c r="BF132" i="1"/>
  <c r="BF99" i="1"/>
  <c r="BF134" i="1"/>
  <c r="BN134" i="1" s="1"/>
  <c r="BB113" i="1"/>
  <c r="BI129" i="1"/>
  <c r="BB122" i="1"/>
  <c r="BB109" i="1"/>
  <c r="BB125" i="1"/>
  <c r="BI108" i="1"/>
  <c r="BB101" i="1"/>
  <c r="BI119" i="1"/>
  <c r="BB135" i="1"/>
  <c r="BB132" i="1"/>
  <c r="BI109" i="1"/>
  <c r="BI118" i="1"/>
  <c r="BB98" i="1"/>
  <c r="BI116" i="1"/>
  <c r="BF138" i="1"/>
  <c r="BI136" i="1"/>
  <c r="BB102" i="1"/>
  <c r="BB136" i="1"/>
  <c r="BF102" i="1"/>
  <c r="BI138" i="1"/>
  <c r="BI125" i="1"/>
  <c r="BB118" i="1"/>
  <c r="BF105" i="1"/>
  <c r="BB131" i="1"/>
  <c r="BB124" i="1"/>
  <c r="BI113" i="1"/>
  <c r="BI114" i="1"/>
  <c r="BF112" i="1"/>
  <c r="BI104" i="1"/>
  <c r="BI112" i="1"/>
  <c r="BB112" i="1"/>
  <c r="BI124" i="1"/>
  <c r="BB119" i="1"/>
  <c r="BI101" i="1"/>
  <c r="BB106" i="1"/>
  <c r="BF93" i="1"/>
  <c r="BF113" i="1"/>
  <c r="BF129" i="1"/>
  <c r="BF104" i="1"/>
  <c r="BB104" i="1"/>
  <c r="BB129" i="1"/>
  <c r="BF111" i="1"/>
  <c r="BF127" i="1"/>
  <c r="BI103" i="1"/>
  <c r="BI135" i="1"/>
  <c r="BF98" i="1"/>
  <c r="BF117" i="1"/>
  <c r="BF133" i="1"/>
  <c r="BB100" i="1"/>
  <c r="BF100" i="1"/>
  <c r="BF115" i="1"/>
  <c r="BF131" i="1"/>
  <c r="BB111" i="1"/>
  <c r="BB93" i="1"/>
  <c r="BF103" i="1"/>
  <c r="BF121" i="1"/>
  <c r="BF137" i="1"/>
  <c r="BI96" i="1"/>
  <c r="BF96" i="1"/>
  <c r="BB96" i="1"/>
  <c r="BF101" i="1"/>
  <c r="BF119" i="1"/>
  <c r="BF135" i="1"/>
  <c r="BB121" i="1"/>
  <c r="BF109" i="1"/>
  <c r="BF125" i="1"/>
  <c r="BB108" i="1"/>
  <c r="BF108" i="1"/>
  <c r="BF106" i="1"/>
  <c r="BF123" i="1"/>
  <c r="BF139" i="1"/>
  <c r="BB137" i="1"/>
  <c r="BO90" i="1" l="1"/>
  <c r="BO120" i="1"/>
  <c r="BP139" i="1"/>
  <c r="BN120" i="1"/>
  <c r="BM97" i="1"/>
  <c r="BN114" i="1"/>
  <c r="BN126" i="1"/>
  <c r="BP95" i="1"/>
  <c r="BQ95" i="1" s="1"/>
  <c r="BM128" i="1"/>
  <c r="BM92" i="1"/>
  <c r="BN97" i="1"/>
  <c r="BN92" i="1"/>
  <c r="BN99" i="1"/>
  <c r="BM93" i="1"/>
  <c r="BN103" i="1"/>
  <c r="BO114" i="1"/>
  <c r="BM95" i="1"/>
  <c r="BM117" i="1"/>
  <c r="BN107" i="1"/>
  <c r="BO126" i="1"/>
  <c r="BN135" i="1"/>
  <c r="BN124" i="1"/>
  <c r="BM101" i="1"/>
  <c r="BN132" i="1"/>
  <c r="BN127" i="1"/>
  <c r="BN94" i="1"/>
  <c r="BN110" i="1"/>
  <c r="BN128" i="1"/>
  <c r="BM108" i="1"/>
  <c r="BM98" i="1"/>
  <c r="BM123" i="1"/>
  <c r="BN91" i="1"/>
  <c r="BP110" i="1"/>
  <c r="BQ110" i="1" s="1"/>
  <c r="BN90" i="1"/>
  <c r="BO139" i="1"/>
  <c r="BM139" i="1"/>
  <c r="BP107" i="1"/>
  <c r="BQ107" i="1" s="1"/>
  <c r="BO102" i="1"/>
  <c r="BO136" i="1"/>
  <c r="BO124" i="1"/>
  <c r="BN108" i="1"/>
  <c r="BN100" i="1"/>
  <c r="BN104" i="1"/>
  <c r="BN138" i="1"/>
  <c r="BN139" i="1"/>
  <c r="BM121" i="1"/>
  <c r="BP90" i="1"/>
  <c r="BQ90" i="1" s="1"/>
  <c r="BM120" i="1"/>
  <c r="BN131" i="1"/>
  <c r="BM132" i="1"/>
  <c r="BO111" i="1"/>
  <c r="BN118" i="1"/>
  <c r="BN136" i="1"/>
  <c r="BN122" i="1"/>
  <c r="BM91" i="1"/>
  <c r="BO128" i="1"/>
  <c r="BM107" i="1"/>
  <c r="BP132" i="1"/>
  <c r="BQ132" i="1" s="1"/>
  <c r="BM111" i="1"/>
  <c r="BO122" i="1"/>
  <c r="BM130" i="1"/>
  <c r="BO107" i="1"/>
  <c r="BO125" i="1"/>
  <c r="BO121" i="1"/>
  <c r="BN93" i="1"/>
  <c r="BN117" i="1"/>
  <c r="BO110" i="1"/>
  <c r="BM100" i="1"/>
  <c r="BO96" i="1"/>
  <c r="BP134" i="1"/>
  <c r="BQ134" i="1" s="1"/>
  <c r="BO94" i="1"/>
  <c r="BP91" i="1"/>
  <c r="BQ91" i="1" s="1"/>
  <c r="BM136" i="1"/>
  <c r="BN116" i="1"/>
  <c r="BO97" i="1"/>
  <c r="BP120" i="1"/>
  <c r="BQ120" i="1" s="1"/>
  <c r="BO91" i="1"/>
  <c r="BM99" i="1"/>
  <c r="BN113" i="1"/>
  <c r="BM102" i="1"/>
  <c r="BN109" i="1"/>
  <c r="BN115" i="1"/>
  <c r="BO116" i="1"/>
  <c r="BO127" i="1"/>
  <c r="BM112" i="1"/>
  <c r="BP131" i="1"/>
  <c r="BQ131" i="1" s="1"/>
  <c r="BM124" i="1"/>
  <c r="BP96" i="1"/>
  <c r="BQ96" i="1" s="1"/>
  <c r="BM137" i="1"/>
  <c r="BM103" i="1"/>
  <c r="BP113" i="1"/>
  <c r="BQ113" i="1" s="1"/>
  <c r="BP98" i="1"/>
  <c r="BQ98" i="1" s="1"/>
  <c r="BO132" i="1"/>
  <c r="BO109" i="1"/>
  <c r="BP102" i="1"/>
  <c r="BQ102" i="1" s="1"/>
  <c r="BM131" i="1"/>
  <c r="BP99" i="1"/>
  <c r="BQ99" i="1" s="1"/>
  <c r="BN111" i="1"/>
  <c r="BP116" i="1"/>
  <c r="BQ116" i="1" s="1"/>
  <c r="BO99" i="1"/>
  <c r="BO123" i="1"/>
  <c r="BN105" i="1"/>
  <c r="BO115" i="1"/>
  <c r="BP126" i="1"/>
  <c r="BQ126" i="1" s="1"/>
  <c r="BP115" i="1"/>
  <c r="BQ115" i="1" s="1"/>
  <c r="BP127" i="1"/>
  <c r="BQ127" i="1" s="1"/>
  <c r="BO95" i="1"/>
  <c r="BP97" i="1"/>
  <c r="BQ97" i="1" s="1"/>
  <c r="BM126" i="1"/>
  <c r="BP130" i="1"/>
  <c r="BQ130" i="1" s="1"/>
  <c r="BM116" i="1"/>
  <c r="BN125" i="1"/>
  <c r="BM119" i="1"/>
  <c r="BM118" i="1"/>
  <c r="BP136" i="1"/>
  <c r="BQ136" i="1" s="1"/>
  <c r="BO130" i="1"/>
  <c r="BM135" i="1"/>
  <c r="BP106" i="1"/>
  <c r="BQ106" i="1" s="1"/>
  <c r="BO113" i="1"/>
  <c r="BM106" i="1"/>
  <c r="BP117" i="1"/>
  <c r="BQ117" i="1" s="1"/>
  <c r="BO135" i="1"/>
  <c r="BO134" i="1"/>
  <c r="BM134" i="1"/>
  <c r="BP108" i="1"/>
  <c r="BQ108" i="1" s="1"/>
  <c r="BM109" i="1"/>
  <c r="BO131" i="1"/>
  <c r="BN133" i="1"/>
  <c r="BP101" i="1"/>
  <c r="BQ101" i="1" s="1"/>
  <c r="BN102" i="1"/>
  <c r="BM127" i="1"/>
  <c r="BP122" i="1"/>
  <c r="BQ122" i="1" s="1"/>
  <c r="BP124" i="1"/>
  <c r="BQ124" i="1" s="1"/>
  <c r="BM122" i="1"/>
  <c r="BM115" i="1"/>
  <c r="BN98" i="1"/>
  <c r="BM94" i="1"/>
  <c r="BP118" i="1"/>
  <c r="BQ118" i="1" s="1"/>
  <c r="BP94" i="1"/>
  <c r="BQ94" i="1" s="1"/>
  <c r="BN137" i="1"/>
  <c r="BM96" i="1"/>
  <c r="BO98" i="1"/>
  <c r="BO118" i="1"/>
  <c r="BO101" i="1"/>
  <c r="BP112" i="1"/>
  <c r="BQ112" i="1" s="1"/>
  <c r="BM104" i="1"/>
  <c r="BM138" i="1"/>
  <c r="BP105" i="1"/>
  <c r="BQ105" i="1" s="1"/>
  <c r="BN106" i="1"/>
  <c r="BO112" i="1"/>
  <c r="BP111" i="1"/>
  <c r="BQ111" i="1" s="1"/>
  <c r="BO119" i="1"/>
  <c r="BM113" i="1"/>
  <c r="BM114" i="1"/>
  <c r="BO117" i="1"/>
  <c r="BM110" i="1"/>
  <c r="BN112" i="1"/>
  <c r="BP138" i="1"/>
  <c r="BQ138" i="1" s="1"/>
  <c r="BO105" i="1"/>
  <c r="BP100" i="1"/>
  <c r="BQ100" i="1" s="1"/>
  <c r="BP119" i="1"/>
  <c r="BQ119" i="1" s="1"/>
  <c r="BO138" i="1"/>
  <c r="BM105" i="1"/>
  <c r="BN119" i="1"/>
  <c r="BP128" i="1"/>
  <c r="BQ128" i="1" s="1"/>
  <c r="BP114" i="1"/>
  <c r="BQ114" i="1" s="1"/>
  <c r="BP123" i="1"/>
  <c r="BQ123" i="1" s="1"/>
  <c r="BN123" i="1"/>
  <c r="BP133" i="1"/>
  <c r="BQ133" i="1" s="1"/>
  <c r="BO104" i="1"/>
  <c r="BN121" i="1"/>
  <c r="BO106" i="1"/>
  <c r="BM90" i="1"/>
  <c r="BO137" i="1"/>
  <c r="BP121" i="1"/>
  <c r="BQ121" i="1" s="1"/>
  <c r="BN96" i="1"/>
  <c r="BP104" i="1"/>
  <c r="BQ104" i="1" s="1"/>
  <c r="BP137" i="1"/>
  <c r="BQ137" i="1" s="1"/>
  <c r="BP125" i="1"/>
  <c r="BQ125" i="1" s="1"/>
  <c r="BP129" i="1"/>
  <c r="BQ129" i="1" s="1"/>
  <c r="BO93" i="1"/>
  <c r="BN129" i="1"/>
  <c r="BM129" i="1"/>
  <c r="BO129" i="1"/>
  <c r="BP93" i="1"/>
  <c r="BQ93" i="1" s="1"/>
  <c r="BM125" i="1"/>
  <c r="BP103" i="1"/>
  <c r="BQ103" i="1" s="1"/>
  <c r="BM133" i="1"/>
  <c r="BN101" i="1"/>
  <c r="BO92" i="1"/>
  <c r="BP135" i="1"/>
  <c r="BQ135" i="1" s="1"/>
  <c r="BP109" i="1"/>
  <c r="BQ109" i="1" s="1"/>
  <c r="BO108" i="1"/>
  <c r="BO100" i="1"/>
  <c r="BO133" i="1"/>
  <c r="BO103" i="1"/>
  <c r="BP92" i="1"/>
  <c r="BQ92" i="1" s="1"/>
  <c r="M67" i="1"/>
  <c r="M68" i="1"/>
  <c r="K23" i="1" s="1"/>
  <c r="M72" i="1"/>
  <c r="M81" i="1"/>
  <c r="M82" i="1"/>
  <c r="M85" i="1"/>
  <c r="M89" i="1"/>
  <c r="J114" i="1"/>
  <c r="K114" i="1" s="1"/>
  <c r="M66" i="1" l="1"/>
  <c r="K22" i="1" s="1"/>
  <c r="J121" i="1"/>
  <c r="K121" i="1" s="1"/>
  <c r="M121" i="1" s="1"/>
  <c r="J311" i="1"/>
  <c r="K311" i="1" s="1"/>
  <c r="L311" i="1" s="1"/>
  <c r="J288" i="1"/>
  <c r="K288" i="1" s="1"/>
  <c r="L288" i="1" s="1"/>
  <c r="J248" i="1"/>
  <c r="K248" i="1" s="1"/>
  <c r="M248" i="1" s="1"/>
  <c r="J304" i="1"/>
  <c r="K304" i="1" s="1"/>
  <c r="M304" i="1" s="1"/>
  <c r="J240" i="1"/>
  <c r="K240" i="1" s="1"/>
  <c r="M240" i="1" s="1"/>
  <c r="J303" i="1"/>
  <c r="K303" i="1" s="1"/>
  <c r="M303" i="1" s="1"/>
  <c r="J272" i="1"/>
  <c r="K272" i="1" s="1"/>
  <c r="M272" i="1" s="1"/>
  <c r="J216" i="1"/>
  <c r="K216" i="1" s="1"/>
  <c r="M216" i="1" s="1"/>
  <c r="J287" i="1"/>
  <c r="K287" i="1" s="1"/>
  <c r="L287" i="1" s="1"/>
  <c r="J314" i="1"/>
  <c r="K314" i="1" s="1"/>
  <c r="M314" i="1" s="1"/>
  <c r="J295" i="1"/>
  <c r="K295" i="1" s="1"/>
  <c r="L295" i="1" s="1"/>
  <c r="J271" i="1"/>
  <c r="K271" i="1" s="1"/>
  <c r="L271" i="1" s="1"/>
  <c r="J202" i="1"/>
  <c r="K202" i="1" s="1"/>
  <c r="L202" i="1" s="1"/>
  <c r="J296" i="1"/>
  <c r="K296" i="1" s="1"/>
  <c r="L296" i="1" s="1"/>
  <c r="J280" i="1"/>
  <c r="K280" i="1" s="1"/>
  <c r="L280" i="1" s="1"/>
  <c r="J264" i="1"/>
  <c r="K264" i="1" s="1"/>
  <c r="M264" i="1" s="1"/>
  <c r="J232" i="1"/>
  <c r="K232" i="1" s="1"/>
  <c r="M232" i="1" s="1"/>
  <c r="J194" i="1"/>
  <c r="K194" i="1" s="1"/>
  <c r="L194" i="1" s="1"/>
  <c r="J279" i="1"/>
  <c r="K279" i="1" s="1"/>
  <c r="L279" i="1" s="1"/>
  <c r="J256" i="1"/>
  <c r="K256" i="1" s="1"/>
  <c r="L256" i="1" s="1"/>
  <c r="J224" i="1"/>
  <c r="K224" i="1" s="1"/>
  <c r="M224" i="1" s="1"/>
  <c r="J180" i="1"/>
  <c r="K180" i="1" s="1"/>
  <c r="M180" i="1" s="1"/>
  <c r="J263" i="1"/>
  <c r="K263" i="1" s="1"/>
  <c r="M263" i="1" s="1"/>
  <c r="J247" i="1"/>
  <c r="K247" i="1" s="1"/>
  <c r="L247" i="1" s="1"/>
  <c r="J223" i="1"/>
  <c r="K223" i="1" s="1"/>
  <c r="L223" i="1" s="1"/>
  <c r="J209" i="1"/>
  <c r="K209" i="1" s="1"/>
  <c r="L209" i="1" s="1"/>
  <c r="J179" i="1"/>
  <c r="K179" i="1" s="1"/>
  <c r="M179" i="1" s="1"/>
  <c r="J310" i="1"/>
  <c r="K310" i="1" s="1"/>
  <c r="M310" i="1" s="1"/>
  <c r="J300" i="1"/>
  <c r="K300" i="1" s="1"/>
  <c r="L300" i="1" s="1"/>
  <c r="J292" i="1"/>
  <c r="K292" i="1" s="1"/>
  <c r="L292" i="1" s="1"/>
  <c r="J284" i="1"/>
  <c r="K284" i="1" s="1"/>
  <c r="L284" i="1" s="1"/>
  <c r="J276" i="1"/>
  <c r="K276" i="1" s="1"/>
  <c r="M276" i="1" s="1"/>
  <c r="J268" i="1"/>
  <c r="K268" i="1" s="1"/>
  <c r="M268" i="1" s="1"/>
  <c r="J260" i="1"/>
  <c r="K260" i="1" s="1"/>
  <c r="M260" i="1" s="1"/>
  <c r="J252" i="1"/>
  <c r="K252" i="1" s="1"/>
  <c r="M252" i="1" s="1"/>
  <c r="J244" i="1"/>
  <c r="K244" i="1" s="1"/>
  <c r="M244" i="1" s="1"/>
  <c r="J236" i="1"/>
  <c r="K236" i="1" s="1"/>
  <c r="M236" i="1" s="1"/>
  <c r="J228" i="1"/>
  <c r="K228" i="1" s="1"/>
  <c r="M228" i="1" s="1"/>
  <c r="J220" i="1"/>
  <c r="K220" i="1" s="1"/>
  <c r="M220" i="1" s="1"/>
  <c r="J212" i="1"/>
  <c r="K212" i="1" s="1"/>
  <c r="L212" i="1" s="1"/>
  <c r="J206" i="1"/>
  <c r="K206" i="1" s="1"/>
  <c r="L206" i="1" s="1"/>
  <c r="J198" i="1"/>
  <c r="K198" i="1" s="1"/>
  <c r="L198" i="1" s="1"/>
  <c r="J188" i="1"/>
  <c r="K188" i="1" s="1"/>
  <c r="L188" i="1" s="1"/>
  <c r="J172" i="1"/>
  <c r="K172" i="1" s="1"/>
  <c r="M172" i="1" s="1"/>
  <c r="J255" i="1"/>
  <c r="K255" i="1" s="1"/>
  <c r="M255" i="1" s="1"/>
  <c r="J239" i="1"/>
  <c r="K239" i="1" s="1"/>
  <c r="L239" i="1" s="1"/>
  <c r="J231" i="1"/>
  <c r="K231" i="1" s="1"/>
  <c r="L231" i="1" s="1"/>
  <c r="J215" i="1"/>
  <c r="K215" i="1" s="1"/>
  <c r="M215" i="1" s="1"/>
  <c r="J201" i="1"/>
  <c r="K201" i="1" s="1"/>
  <c r="L201" i="1" s="1"/>
  <c r="J193" i="1"/>
  <c r="K193" i="1" s="1"/>
  <c r="M193" i="1" s="1"/>
  <c r="J307" i="1"/>
  <c r="K307" i="1" s="1"/>
  <c r="L307" i="1" s="1"/>
  <c r="J299" i="1"/>
  <c r="K299" i="1" s="1"/>
  <c r="M299" i="1" s="1"/>
  <c r="J291" i="1"/>
  <c r="K291" i="1" s="1"/>
  <c r="L291" i="1" s="1"/>
  <c r="J283" i="1"/>
  <c r="K283" i="1" s="1"/>
  <c r="M283" i="1" s="1"/>
  <c r="J275" i="1"/>
  <c r="K275" i="1" s="1"/>
  <c r="L275" i="1" s="1"/>
  <c r="J267" i="1"/>
  <c r="K267" i="1" s="1"/>
  <c r="L267" i="1" s="1"/>
  <c r="J259" i="1"/>
  <c r="K259" i="1" s="1"/>
  <c r="L259" i="1" s="1"/>
  <c r="J251" i="1"/>
  <c r="K251" i="1" s="1"/>
  <c r="M251" i="1" s="1"/>
  <c r="J243" i="1"/>
  <c r="K243" i="1" s="1"/>
  <c r="L243" i="1" s="1"/>
  <c r="J235" i="1"/>
  <c r="K235" i="1" s="1"/>
  <c r="L235" i="1" s="1"/>
  <c r="J227" i="1"/>
  <c r="K227" i="1" s="1"/>
  <c r="L227" i="1" s="1"/>
  <c r="J219" i="1"/>
  <c r="K219" i="1" s="1"/>
  <c r="L219" i="1" s="1"/>
  <c r="J211" i="1"/>
  <c r="K211" i="1" s="1"/>
  <c r="M211" i="1" s="1"/>
  <c r="J205" i="1"/>
  <c r="K205" i="1" s="1"/>
  <c r="M205" i="1" s="1"/>
  <c r="J197" i="1"/>
  <c r="K197" i="1" s="1"/>
  <c r="L197" i="1" s="1"/>
  <c r="J187" i="1"/>
  <c r="K187" i="1" s="1"/>
  <c r="M187" i="1" s="1"/>
  <c r="J171" i="1"/>
  <c r="K171" i="1" s="1"/>
  <c r="M171" i="1" s="1"/>
  <c r="J313" i="1"/>
  <c r="K313" i="1" s="1"/>
  <c r="M313" i="1" s="1"/>
  <c r="J230" i="1"/>
  <c r="K230" i="1" s="1"/>
  <c r="L230" i="1" s="1"/>
  <c r="J309" i="1"/>
  <c r="K309" i="1" s="1"/>
  <c r="M309" i="1" s="1"/>
  <c r="J306" i="1"/>
  <c r="K306" i="1" s="1"/>
  <c r="M306" i="1" s="1"/>
  <c r="J302" i="1"/>
  <c r="K302" i="1" s="1"/>
  <c r="M302" i="1" s="1"/>
  <c r="J298" i="1"/>
  <c r="K298" i="1" s="1"/>
  <c r="M298" i="1" s="1"/>
  <c r="J294" i="1"/>
  <c r="K294" i="1" s="1"/>
  <c r="M294" i="1" s="1"/>
  <c r="J290" i="1"/>
  <c r="K290" i="1" s="1"/>
  <c r="M290" i="1" s="1"/>
  <c r="J286" i="1"/>
  <c r="K286" i="1" s="1"/>
  <c r="M286" i="1" s="1"/>
  <c r="J282" i="1"/>
  <c r="K282" i="1" s="1"/>
  <c r="M282" i="1" s="1"/>
  <c r="J278" i="1"/>
  <c r="K278" i="1" s="1"/>
  <c r="M278" i="1" s="1"/>
  <c r="J274" i="1"/>
  <c r="K274" i="1" s="1"/>
  <c r="M274" i="1" s="1"/>
  <c r="J270" i="1"/>
  <c r="K270" i="1" s="1"/>
  <c r="M270" i="1" s="1"/>
  <c r="J266" i="1"/>
  <c r="K266" i="1" s="1"/>
  <c r="M266" i="1" s="1"/>
  <c r="J262" i="1"/>
  <c r="K262" i="1" s="1"/>
  <c r="M262" i="1" s="1"/>
  <c r="J258" i="1"/>
  <c r="K258" i="1" s="1"/>
  <c r="M258" i="1" s="1"/>
  <c r="J254" i="1"/>
  <c r="K254" i="1" s="1"/>
  <c r="M254" i="1" s="1"/>
  <c r="J250" i="1"/>
  <c r="K250" i="1" s="1"/>
  <c r="M250" i="1" s="1"/>
  <c r="J246" i="1"/>
  <c r="K246" i="1" s="1"/>
  <c r="M246" i="1" s="1"/>
  <c r="J242" i="1"/>
  <c r="K242" i="1" s="1"/>
  <c r="M242" i="1" s="1"/>
  <c r="J238" i="1"/>
  <c r="K238" i="1" s="1"/>
  <c r="L238" i="1" s="1"/>
  <c r="J234" i="1"/>
  <c r="K234" i="1" s="1"/>
  <c r="L234" i="1" s="1"/>
  <c r="J226" i="1"/>
  <c r="K226" i="1" s="1"/>
  <c r="L226" i="1" s="1"/>
  <c r="J222" i="1"/>
  <c r="K222" i="1" s="1"/>
  <c r="L222" i="1" s="1"/>
  <c r="J218" i="1"/>
  <c r="K218" i="1" s="1"/>
  <c r="L218" i="1" s="1"/>
  <c r="J214" i="1"/>
  <c r="K214" i="1" s="1"/>
  <c r="L214" i="1" s="1"/>
  <c r="J210" i="1"/>
  <c r="K210" i="1" s="1"/>
  <c r="L210" i="1" s="1"/>
  <c r="J208" i="1"/>
  <c r="K208" i="1" s="1"/>
  <c r="L208" i="1" s="1"/>
  <c r="J204" i="1"/>
  <c r="K204" i="1" s="1"/>
  <c r="L204" i="1" s="1"/>
  <c r="J200" i="1"/>
  <c r="K200" i="1" s="1"/>
  <c r="L200" i="1" s="1"/>
  <c r="J196" i="1"/>
  <c r="K196" i="1" s="1"/>
  <c r="L196" i="1" s="1"/>
  <c r="J192" i="1"/>
  <c r="K192" i="1" s="1"/>
  <c r="L192" i="1" s="1"/>
  <c r="J184" i="1"/>
  <c r="K184" i="1" s="1"/>
  <c r="M184" i="1" s="1"/>
  <c r="J176" i="1"/>
  <c r="K176" i="1" s="1"/>
  <c r="M176" i="1" s="1"/>
  <c r="J160" i="1"/>
  <c r="K160" i="1" s="1"/>
  <c r="M160" i="1" s="1"/>
  <c r="J312" i="1"/>
  <c r="K312" i="1" s="1"/>
  <c r="M312" i="1" s="1"/>
  <c r="J308" i="1"/>
  <c r="K308" i="1" s="1"/>
  <c r="L308" i="1" s="1"/>
  <c r="J305" i="1"/>
  <c r="K305" i="1" s="1"/>
  <c r="L305" i="1" s="1"/>
  <c r="J301" i="1"/>
  <c r="K301" i="1" s="1"/>
  <c r="L301" i="1" s="1"/>
  <c r="J297" i="1"/>
  <c r="K297" i="1" s="1"/>
  <c r="M297" i="1" s="1"/>
  <c r="J293" i="1"/>
  <c r="K293" i="1" s="1"/>
  <c r="L293" i="1" s="1"/>
  <c r="J289" i="1"/>
  <c r="K289" i="1" s="1"/>
  <c r="L289" i="1" s="1"/>
  <c r="J285" i="1"/>
  <c r="K285" i="1" s="1"/>
  <c r="M285" i="1" s="1"/>
  <c r="J281" i="1"/>
  <c r="K281" i="1" s="1"/>
  <c r="M281" i="1" s="1"/>
  <c r="J277" i="1"/>
  <c r="K277" i="1" s="1"/>
  <c r="L277" i="1" s="1"/>
  <c r="J273" i="1"/>
  <c r="K273" i="1" s="1"/>
  <c r="L273" i="1" s="1"/>
  <c r="J269" i="1"/>
  <c r="K269" i="1" s="1"/>
  <c r="M269" i="1" s="1"/>
  <c r="J265" i="1"/>
  <c r="K265" i="1" s="1"/>
  <c r="M265" i="1" s="1"/>
  <c r="J261" i="1"/>
  <c r="K261" i="1" s="1"/>
  <c r="M261" i="1" s="1"/>
  <c r="J257" i="1"/>
  <c r="K257" i="1" s="1"/>
  <c r="L257" i="1" s="1"/>
  <c r="J253" i="1"/>
  <c r="K253" i="1" s="1"/>
  <c r="M253" i="1" s="1"/>
  <c r="J249" i="1"/>
  <c r="K249" i="1" s="1"/>
  <c r="M249" i="1" s="1"/>
  <c r="J245" i="1"/>
  <c r="K245" i="1" s="1"/>
  <c r="M245" i="1" s="1"/>
  <c r="J241" i="1"/>
  <c r="K241" i="1" s="1"/>
  <c r="L241" i="1" s="1"/>
  <c r="J237" i="1"/>
  <c r="K237" i="1" s="1"/>
  <c r="L237" i="1" s="1"/>
  <c r="J233" i="1"/>
  <c r="K233" i="1" s="1"/>
  <c r="L233" i="1" s="1"/>
  <c r="J229" i="1"/>
  <c r="K229" i="1" s="1"/>
  <c r="L229" i="1" s="1"/>
  <c r="J225" i="1"/>
  <c r="K225" i="1" s="1"/>
  <c r="L225" i="1" s="1"/>
  <c r="J221" i="1"/>
  <c r="K221" i="1" s="1"/>
  <c r="L221" i="1" s="1"/>
  <c r="J217" i="1"/>
  <c r="K217" i="1" s="1"/>
  <c r="L217" i="1" s="1"/>
  <c r="J213" i="1"/>
  <c r="K213" i="1" s="1"/>
  <c r="M213" i="1" s="1"/>
  <c r="J207" i="1"/>
  <c r="K207" i="1" s="1"/>
  <c r="M207" i="1" s="1"/>
  <c r="J203" i="1"/>
  <c r="K203" i="1" s="1"/>
  <c r="M203" i="1" s="1"/>
  <c r="J199" i="1"/>
  <c r="K199" i="1" s="1"/>
  <c r="M199" i="1" s="1"/>
  <c r="J195" i="1"/>
  <c r="K195" i="1" s="1"/>
  <c r="L195" i="1" s="1"/>
  <c r="J191" i="1"/>
  <c r="K191" i="1" s="1"/>
  <c r="L191" i="1" s="1"/>
  <c r="J183" i="1"/>
  <c r="K183" i="1" s="1"/>
  <c r="M183" i="1" s="1"/>
  <c r="J175" i="1"/>
  <c r="K175" i="1" s="1"/>
  <c r="M175" i="1" s="1"/>
  <c r="J158" i="1"/>
  <c r="K158" i="1" s="1"/>
  <c r="M158" i="1" s="1"/>
  <c r="J190" i="1"/>
  <c r="K190" i="1" s="1"/>
  <c r="L190" i="1" s="1"/>
  <c r="J186" i="1"/>
  <c r="K186" i="1" s="1"/>
  <c r="L186" i="1" s="1"/>
  <c r="J182" i="1"/>
  <c r="K182" i="1" s="1"/>
  <c r="M182" i="1" s="1"/>
  <c r="J178" i="1"/>
  <c r="K178" i="1" s="1"/>
  <c r="M178" i="1" s="1"/>
  <c r="J174" i="1"/>
  <c r="K174" i="1" s="1"/>
  <c r="M174" i="1" s="1"/>
  <c r="J167" i="1"/>
  <c r="K167" i="1" s="1"/>
  <c r="M167" i="1" s="1"/>
  <c r="J149" i="1"/>
  <c r="K149" i="1" s="1"/>
  <c r="M149" i="1" s="1"/>
  <c r="J189" i="1"/>
  <c r="K189" i="1" s="1"/>
  <c r="M189" i="1" s="1"/>
  <c r="J185" i="1"/>
  <c r="K185" i="1" s="1"/>
  <c r="M185" i="1" s="1"/>
  <c r="J181" i="1"/>
  <c r="K181" i="1" s="1"/>
  <c r="M181" i="1" s="1"/>
  <c r="J177" i="1"/>
  <c r="K177" i="1" s="1"/>
  <c r="M177" i="1" s="1"/>
  <c r="J173" i="1"/>
  <c r="K173" i="1" s="1"/>
  <c r="M173" i="1" s="1"/>
  <c r="J165" i="1"/>
  <c r="K165" i="1" s="1"/>
  <c r="M165" i="1" s="1"/>
  <c r="J148" i="1"/>
  <c r="K148" i="1" s="1"/>
  <c r="M148" i="1" s="1"/>
  <c r="J169" i="1"/>
  <c r="K169" i="1" s="1"/>
  <c r="M169" i="1" s="1"/>
  <c r="J164" i="1"/>
  <c r="K164" i="1" s="1"/>
  <c r="M164" i="1" s="1"/>
  <c r="J154" i="1"/>
  <c r="K154" i="1" s="1"/>
  <c r="M154" i="1" s="1"/>
  <c r="J143" i="1"/>
  <c r="K143" i="1" s="1"/>
  <c r="M143" i="1" s="1"/>
  <c r="J168" i="1"/>
  <c r="K168" i="1" s="1"/>
  <c r="M168" i="1" s="1"/>
  <c r="J163" i="1"/>
  <c r="K163" i="1" s="1"/>
  <c r="M163" i="1" s="1"/>
  <c r="J153" i="1"/>
  <c r="K153" i="1" s="1"/>
  <c r="M153" i="1" s="1"/>
  <c r="J139" i="1"/>
  <c r="K139" i="1" s="1"/>
  <c r="M139" i="1" s="1"/>
  <c r="J161" i="1"/>
  <c r="K161" i="1" s="1"/>
  <c r="M161" i="1" s="1"/>
  <c r="J157" i="1"/>
  <c r="K157" i="1" s="1"/>
  <c r="M157" i="1" s="1"/>
  <c r="J152" i="1"/>
  <c r="K152" i="1" s="1"/>
  <c r="M152" i="1" s="1"/>
  <c r="J146" i="1"/>
  <c r="K146" i="1" s="1"/>
  <c r="M146" i="1" s="1"/>
  <c r="J137" i="1"/>
  <c r="K137" i="1" s="1"/>
  <c r="M137" i="1" s="1"/>
  <c r="J156" i="1"/>
  <c r="K156" i="1" s="1"/>
  <c r="M156" i="1" s="1"/>
  <c r="J150" i="1"/>
  <c r="K150" i="1" s="1"/>
  <c r="M150" i="1" s="1"/>
  <c r="J145" i="1"/>
  <c r="K145" i="1" s="1"/>
  <c r="M145" i="1" s="1"/>
  <c r="J131" i="1"/>
  <c r="K131" i="1" s="1"/>
  <c r="M131" i="1" s="1"/>
  <c r="J170" i="1"/>
  <c r="K170" i="1" s="1"/>
  <c r="M170" i="1" s="1"/>
  <c r="J166" i="1"/>
  <c r="K166" i="1" s="1"/>
  <c r="M166" i="1" s="1"/>
  <c r="J162" i="1"/>
  <c r="K162" i="1" s="1"/>
  <c r="M162" i="1" s="1"/>
  <c r="J159" i="1"/>
  <c r="K159" i="1" s="1"/>
  <c r="M159" i="1" s="1"/>
  <c r="J155" i="1"/>
  <c r="K155" i="1" s="1"/>
  <c r="M155" i="1" s="1"/>
  <c r="J151" i="1"/>
  <c r="K151" i="1" s="1"/>
  <c r="M151" i="1" s="1"/>
  <c r="J147" i="1"/>
  <c r="K147" i="1" s="1"/>
  <c r="M147" i="1" s="1"/>
  <c r="J142" i="1"/>
  <c r="K142" i="1" s="1"/>
  <c r="M142" i="1" s="1"/>
  <c r="J129" i="1"/>
  <c r="K129" i="1" s="1"/>
  <c r="M129" i="1" s="1"/>
  <c r="J123" i="1"/>
  <c r="K123" i="1" s="1"/>
  <c r="M123" i="1" s="1"/>
  <c r="J115" i="1"/>
  <c r="K115" i="1" s="1"/>
  <c r="M115" i="1" s="1"/>
  <c r="J141" i="1"/>
  <c r="K141" i="1" s="1"/>
  <c r="M141" i="1" s="1"/>
  <c r="J134" i="1"/>
  <c r="K134" i="1" s="1"/>
  <c r="M134" i="1" s="1"/>
  <c r="J126" i="1"/>
  <c r="K126" i="1" s="1"/>
  <c r="M126" i="1" s="1"/>
  <c r="J118" i="1"/>
  <c r="K118" i="1" s="1"/>
  <c r="M118" i="1" s="1"/>
  <c r="J144" i="1"/>
  <c r="K144" i="1" s="1"/>
  <c r="J140" i="1"/>
  <c r="K140" i="1" s="1"/>
  <c r="M140" i="1" s="1"/>
  <c r="J132" i="1"/>
  <c r="K132" i="1" s="1"/>
  <c r="M132" i="1" s="1"/>
  <c r="J124" i="1"/>
  <c r="K124" i="1" s="1"/>
  <c r="M124" i="1" s="1"/>
  <c r="J116" i="1"/>
  <c r="K116" i="1" s="1"/>
  <c r="M116" i="1" s="1"/>
  <c r="M114" i="1"/>
  <c r="L114" i="1"/>
  <c r="J136" i="1"/>
  <c r="K136" i="1" s="1"/>
  <c r="J133" i="1"/>
  <c r="K133" i="1" s="1"/>
  <c r="M133" i="1" s="1"/>
  <c r="J128" i="1"/>
  <c r="K128" i="1" s="1"/>
  <c r="J125" i="1"/>
  <c r="K125" i="1" s="1"/>
  <c r="M125" i="1" s="1"/>
  <c r="J120" i="1"/>
  <c r="K120" i="1" s="1"/>
  <c r="J117" i="1"/>
  <c r="K117" i="1" s="1"/>
  <c r="M117" i="1" s="1"/>
  <c r="M79" i="1"/>
  <c r="M80" i="1" s="1"/>
  <c r="M86" i="1" s="1"/>
  <c r="M73" i="1" s="1"/>
  <c r="J138" i="1"/>
  <c r="K138" i="1" s="1"/>
  <c r="J135" i="1"/>
  <c r="K135" i="1" s="1"/>
  <c r="M135" i="1" s="1"/>
  <c r="J130" i="1"/>
  <c r="K130" i="1" s="1"/>
  <c r="J127" i="1"/>
  <c r="K127" i="1" s="1"/>
  <c r="M127" i="1" s="1"/>
  <c r="J122" i="1"/>
  <c r="K122" i="1" s="1"/>
  <c r="J119" i="1"/>
  <c r="K119" i="1" s="1"/>
  <c r="M119" i="1" s="1"/>
  <c r="L121" i="1"/>
  <c r="M296" i="1" l="1"/>
  <c r="L187" i="1"/>
  <c r="M287" i="1"/>
  <c r="L268" i="1"/>
  <c r="M311" i="1"/>
  <c r="M202" i="1"/>
  <c r="L240" i="1"/>
  <c r="M194" i="1"/>
  <c r="L303" i="1"/>
  <c r="L314" i="1"/>
  <c r="M301" i="1"/>
  <c r="M186" i="1"/>
  <c r="L269" i="1"/>
  <c r="L260" i="1"/>
  <c r="M288" i="1"/>
  <c r="M292" i="1"/>
  <c r="L193" i="1"/>
  <c r="L251" i="1"/>
  <c r="M198" i="1"/>
  <c r="M196" i="1"/>
  <c r="M219" i="1"/>
  <c r="L180" i="1"/>
  <c r="L148" i="1"/>
  <c r="L283" i="1"/>
  <c r="M239" i="1"/>
  <c r="L228" i="1"/>
  <c r="L167" i="1"/>
  <c r="M293" i="1"/>
  <c r="L248" i="1"/>
  <c r="L152" i="1"/>
  <c r="M307" i="1"/>
  <c r="M243" i="1"/>
  <c r="L171" i="1"/>
  <c r="L211" i="1"/>
  <c r="M284" i="1"/>
  <c r="M280" i="1"/>
  <c r="M231" i="1"/>
  <c r="M295" i="1"/>
  <c r="M275" i="1"/>
  <c r="M279" i="1"/>
  <c r="L216" i="1"/>
  <c r="M256" i="1"/>
  <c r="L304" i="1"/>
  <c r="L213" i="1"/>
  <c r="L131" i="1"/>
  <c r="L313" i="1"/>
  <c r="M277" i="1"/>
  <c r="L254" i="1"/>
  <c r="L276" i="1"/>
  <c r="L151" i="1"/>
  <c r="M195" i="1"/>
  <c r="M204" i="1"/>
  <c r="L286" i="1"/>
  <c r="M271" i="1"/>
  <c r="L245" i="1"/>
  <c r="M267" i="1"/>
  <c r="L264" i="1"/>
  <c r="L244" i="1"/>
  <c r="M308" i="1"/>
  <c r="L261" i="1"/>
  <c r="L299" i="1"/>
  <c r="M247" i="1"/>
  <c r="L310" i="1"/>
  <c r="L249" i="1"/>
  <c r="L172" i="1"/>
  <c r="L205" i="1"/>
  <c r="L177" i="1"/>
  <c r="L220" i="1"/>
  <c r="L252" i="1"/>
  <c r="L272" i="1"/>
  <c r="L281" i="1"/>
  <c r="L263" i="1"/>
  <c r="L179" i="1"/>
  <c r="M188" i="1"/>
  <c r="L126" i="1"/>
  <c r="L250" i="1"/>
  <c r="M305" i="1"/>
  <c r="L224" i="1"/>
  <c r="L153" i="1"/>
  <c r="L140" i="1"/>
  <c r="M259" i="1"/>
  <c r="M223" i="1"/>
  <c r="M257" i="1"/>
  <c r="M74" i="1"/>
  <c r="M75" i="1" s="1"/>
  <c r="K24" i="1" s="1"/>
  <c r="M200" i="1"/>
  <c r="L282" i="1"/>
  <c r="L232" i="1"/>
  <c r="M241" i="1"/>
  <c r="L154" i="1"/>
  <c r="L207" i="1"/>
  <c r="L236" i="1"/>
  <c r="M201" i="1"/>
  <c r="L163" i="1"/>
  <c r="L185" i="1"/>
  <c r="M190" i="1"/>
  <c r="M212" i="1"/>
  <c r="L158" i="1"/>
  <c r="L266" i="1"/>
  <c r="L298" i="1"/>
  <c r="L184" i="1"/>
  <c r="M229" i="1"/>
  <c r="M206" i="1"/>
  <c r="L255" i="1"/>
  <c r="M300" i="1"/>
  <c r="M291" i="1"/>
  <c r="M273" i="1"/>
  <c r="M289" i="1"/>
  <c r="L146" i="1"/>
  <c r="M218" i="1"/>
  <c r="M238" i="1"/>
  <c r="M197" i="1"/>
  <c r="M230" i="1"/>
  <c r="L174" i="1"/>
  <c r="M227" i="1"/>
  <c r="M225" i="1"/>
  <c r="L165" i="1"/>
  <c r="M235" i="1"/>
  <c r="L215" i="1"/>
  <c r="L270" i="1"/>
  <c r="L302" i="1"/>
  <c r="M191" i="1"/>
  <c r="M214" i="1"/>
  <c r="M234" i="1"/>
  <c r="L176" i="1"/>
  <c r="M209" i="1"/>
  <c r="M192" i="1"/>
  <c r="L142" i="1"/>
  <c r="M217" i="1"/>
  <c r="L119" i="1"/>
  <c r="L149" i="1"/>
  <c r="L181" i="1"/>
  <c r="L182" i="1"/>
  <c r="L203" i="1"/>
  <c r="L242" i="1"/>
  <c r="L258" i="1"/>
  <c r="L274" i="1"/>
  <c r="L290" i="1"/>
  <c r="L306" i="1"/>
  <c r="M221" i="1"/>
  <c r="M237" i="1"/>
  <c r="L265" i="1"/>
  <c r="L297" i="1"/>
  <c r="L312" i="1"/>
  <c r="L253" i="1"/>
  <c r="L285" i="1"/>
  <c r="L309" i="1"/>
  <c r="L160" i="1"/>
  <c r="L117" i="1"/>
  <c r="L139" i="1"/>
  <c r="L159" i="1"/>
  <c r="L169" i="1"/>
  <c r="L199" i="1"/>
  <c r="M233" i="1"/>
  <c r="L175" i="1"/>
  <c r="L183" i="1"/>
  <c r="M208" i="1"/>
  <c r="L246" i="1"/>
  <c r="L262" i="1"/>
  <c r="L278" i="1"/>
  <c r="L294" i="1"/>
  <c r="L124" i="1"/>
  <c r="M210" i="1"/>
  <c r="M226" i="1"/>
  <c r="M222" i="1"/>
  <c r="L145" i="1"/>
  <c r="L155" i="1"/>
  <c r="L170" i="1"/>
  <c r="L173" i="1"/>
  <c r="L129" i="1"/>
  <c r="L157" i="1"/>
  <c r="L178" i="1"/>
  <c r="L164" i="1"/>
  <c r="L168" i="1"/>
  <c r="L189" i="1"/>
  <c r="L147" i="1"/>
  <c r="L162" i="1"/>
  <c r="L143" i="1"/>
  <c r="L156" i="1"/>
  <c r="L133" i="1"/>
  <c r="L161" i="1"/>
  <c r="L150" i="1"/>
  <c r="L118" i="1"/>
  <c r="L116" i="1"/>
  <c r="L137" i="1"/>
  <c r="L115" i="1"/>
  <c r="L123" i="1"/>
  <c r="L134" i="1"/>
  <c r="L127" i="1"/>
  <c r="L166" i="1"/>
  <c r="M144" i="1"/>
  <c r="L144" i="1"/>
  <c r="L132" i="1"/>
  <c r="L141" i="1"/>
  <c r="L125" i="1"/>
  <c r="L135" i="1"/>
  <c r="M136" i="1"/>
  <c r="L136" i="1"/>
  <c r="M130" i="1"/>
  <c r="L130" i="1"/>
  <c r="M138" i="1"/>
  <c r="L138" i="1"/>
  <c r="M120" i="1"/>
  <c r="L120" i="1"/>
  <c r="M122" i="1"/>
  <c r="L122" i="1"/>
  <c r="M128" i="1"/>
  <c r="L128" i="1"/>
  <c r="P78" i="1" l="1"/>
  <c r="P73" i="1"/>
  <c r="P72" i="1"/>
  <c r="N15" i="1" l="1"/>
  <c r="K27" i="1"/>
  <c r="P74" i="1"/>
  <c r="M88" i="1"/>
  <c r="M93" i="1"/>
  <c r="M92" i="1"/>
  <c r="M94" i="1"/>
  <c r="T213" i="1" s="1"/>
  <c r="M95" i="1"/>
  <c r="U213" i="1" s="1"/>
  <c r="AE153" i="1"/>
  <c r="AF153" i="1" s="1"/>
  <c r="AA117" i="1"/>
  <c r="AA137" i="1"/>
  <c r="AE314" i="1"/>
  <c r="AF314" i="1" s="1"/>
  <c r="AE311" i="1"/>
  <c r="AF311" i="1" s="1"/>
  <c r="AE303" i="1"/>
  <c r="AF303" i="1" s="1"/>
  <c r="AE299" i="1"/>
  <c r="AF299" i="1" s="1"/>
  <c r="AE312" i="1"/>
  <c r="AF312" i="1" s="1"/>
  <c r="AE296" i="1"/>
  <c r="AF296" i="1" s="1"/>
  <c r="AE305" i="1"/>
  <c r="AF305" i="1" s="1"/>
  <c r="AE293" i="1"/>
  <c r="AF293" i="1" s="1"/>
  <c r="AE304" i="1"/>
  <c r="AF304" i="1" s="1"/>
  <c r="AE288" i="1"/>
  <c r="AF288" i="1" s="1"/>
  <c r="AE284" i="1"/>
  <c r="AF284" i="1" s="1"/>
  <c r="AE292" i="1"/>
  <c r="AF292" i="1" s="1"/>
  <c r="AE285" i="1"/>
  <c r="AF285" i="1" s="1"/>
  <c r="AE291" i="1"/>
  <c r="AF291" i="1" s="1"/>
  <c r="AE282" i="1"/>
  <c r="AF282" i="1" s="1"/>
  <c r="AE281" i="1"/>
  <c r="AF281" i="1" s="1"/>
  <c r="AE275" i="1"/>
  <c r="AF275" i="1" s="1"/>
  <c r="AE267" i="1"/>
  <c r="AF267" i="1" s="1"/>
  <c r="AE263" i="1"/>
  <c r="AF263" i="1" s="1"/>
  <c r="AE276" i="1"/>
  <c r="AF276" i="1" s="1"/>
  <c r="AE268" i="1"/>
  <c r="AF268" i="1" s="1"/>
  <c r="AE277" i="1"/>
  <c r="AF277" i="1" s="1"/>
  <c r="AE266" i="1"/>
  <c r="AF266" i="1" s="1"/>
  <c r="AE250" i="1"/>
  <c r="AF250" i="1" s="1"/>
  <c r="AE246" i="1"/>
  <c r="AF246" i="1" s="1"/>
  <c r="AE242" i="1"/>
  <c r="AF242" i="1" s="1"/>
  <c r="AE260" i="1"/>
  <c r="AF260" i="1" s="1"/>
  <c r="AE251" i="1"/>
  <c r="AF251" i="1" s="1"/>
  <c r="AE248" i="1"/>
  <c r="AF248" i="1" s="1"/>
  <c r="AE244" i="1"/>
  <c r="AF244" i="1" s="1"/>
  <c r="AE238" i="1"/>
  <c r="AF238" i="1" s="1"/>
  <c r="AE234" i="1"/>
  <c r="AF234" i="1" s="1"/>
  <c r="AE230" i="1"/>
  <c r="AF230" i="1" s="1"/>
  <c r="AE218" i="1"/>
  <c r="AF218" i="1" s="1"/>
  <c r="AE214" i="1"/>
  <c r="AF214" i="1" s="1"/>
  <c r="AE241" i="1"/>
  <c r="AF241" i="1" s="1"/>
  <c r="AE231" i="1"/>
  <c r="AF231" i="1" s="1"/>
  <c r="AE219" i="1"/>
  <c r="AF219" i="1" s="1"/>
  <c r="AE224" i="1"/>
  <c r="AF224" i="1" s="1"/>
  <c r="AE212" i="1"/>
  <c r="AF212" i="1" s="1"/>
  <c r="AE196" i="1"/>
  <c r="AF196" i="1" s="1"/>
  <c r="AE192" i="1"/>
  <c r="AF192" i="1" s="1"/>
  <c r="AE228" i="1"/>
  <c r="AF228" i="1" s="1"/>
  <c r="AE197" i="1"/>
  <c r="AF197" i="1" s="1"/>
  <c r="AE189" i="1"/>
  <c r="AF189" i="1" s="1"/>
  <c r="AE161" i="1"/>
  <c r="AF161" i="1" s="1"/>
  <c r="AE216" i="1"/>
  <c r="AF216" i="1" s="1"/>
  <c r="AE206" i="1"/>
  <c r="AF206" i="1" s="1"/>
  <c r="AE182" i="1"/>
  <c r="AF182" i="1" s="1"/>
  <c r="AE178" i="1"/>
  <c r="AF178" i="1" s="1"/>
  <c r="AE166" i="1"/>
  <c r="AF166" i="1" s="1"/>
  <c r="AE162" i="1"/>
  <c r="AF162" i="1" s="1"/>
  <c r="AE210" i="1"/>
  <c r="AF210" i="1" s="1"/>
  <c r="AE142" i="1"/>
  <c r="AF142" i="1" s="1"/>
  <c r="AE138" i="1"/>
  <c r="AF138" i="1" s="1"/>
  <c r="AE134" i="1"/>
  <c r="AF134" i="1" s="1"/>
  <c r="AE130" i="1"/>
  <c r="AF130" i="1" s="1"/>
  <c r="AE195" i="1"/>
  <c r="AF195" i="1" s="1"/>
  <c r="AE151" i="1"/>
  <c r="AF151" i="1" s="1"/>
  <c r="AE135" i="1"/>
  <c r="AF135" i="1" s="1"/>
  <c r="AE220" i="1"/>
  <c r="AF220" i="1" s="1"/>
  <c r="AE167" i="1"/>
  <c r="AF167" i="1" s="1"/>
  <c r="AE160" i="1"/>
  <c r="AF160" i="1" s="1"/>
  <c r="AE152" i="1"/>
  <c r="AF152" i="1" s="1"/>
  <c r="AE133" i="1"/>
  <c r="AF133" i="1" s="1"/>
  <c r="AE149" i="1"/>
  <c r="AF149" i="1" s="1"/>
  <c r="AE313" i="1"/>
  <c r="AF313" i="1" s="1"/>
  <c r="AE295" i="1"/>
  <c r="AF295" i="1" s="1"/>
  <c r="AE264" i="1"/>
  <c r="AF264" i="1" s="1"/>
  <c r="AE235" i="1"/>
  <c r="AF235" i="1" s="1"/>
  <c r="AE213" i="1"/>
  <c r="AF213" i="1" s="1"/>
  <c r="AE236" i="1"/>
  <c r="AF236" i="1" s="1"/>
  <c r="AE199" i="1"/>
  <c r="AF199" i="1" s="1"/>
  <c r="AE137" i="1"/>
  <c r="AF137" i="1" s="1"/>
  <c r="AA116" i="1"/>
  <c r="AA213" i="1"/>
  <c r="P79" i="1"/>
  <c r="AE116" i="1"/>
  <c r="AF116" i="1" s="1"/>
  <c r="AE145" i="1"/>
  <c r="AF145" i="1" s="1"/>
  <c r="T116" i="1" l="1"/>
  <c r="T121" i="1"/>
  <c r="N249" i="1"/>
  <c r="O249" i="1" s="1"/>
  <c r="N284" i="1"/>
  <c r="P284" i="1" s="1"/>
  <c r="AE227" i="1"/>
  <c r="AF227" i="1" s="1"/>
  <c r="AG227" i="1" s="1"/>
  <c r="N169" i="1"/>
  <c r="P169" i="1" s="1"/>
  <c r="N272" i="1"/>
  <c r="P272" i="1" s="1"/>
  <c r="N259" i="1"/>
  <c r="O259" i="1" s="1"/>
  <c r="AE259" i="1"/>
  <c r="AF259" i="1" s="1"/>
  <c r="AG259" i="1" s="1"/>
  <c r="N212" i="1"/>
  <c r="O212" i="1" s="1"/>
  <c r="N180" i="1"/>
  <c r="P180" i="1" s="1"/>
  <c r="AE272" i="1"/>
  <c r="AF272" i="1" s="1"/>
  <c r="AG272" i="1" s="1"/>
  <c r="AE270" i="1"/>
  <c r="AF270" i="1" s="1"/>
  <c r="AG270" i="1" s="1"/>
  <c r="N198" i="1"/>
  <c r="AE201" i="1"/>
  <c r="AF201" i="1" s="1"/>
  <c r="AH201" i="1" s="1"/>
  <c r="N179" i="1"/>
  <c r="P179" i="1" s="1"/>
  <c r="AE249" i="1"/>
  <c r="AF249" i="1" s="1"/>
  <c r="AH249" i="1" s="1"/>
  <c r="N159" i="1"/>
  <c r="O159" i="1" s="1"/>
  <c r="N161" i="1"/>
  <c r="P161" i="1" s="1"/>
  <c r="T137" i="1"/>
  <c r="AE127" i="1"/>
  <c r="AF127" i="1" s="1"/>
  <c r="AH127" i="1" s="1"/>
  <c r="AE187" i="1"/>
  <c r="AF187" i="1" s="1"/>
  <c r="AH187" i="1" s="1"/>
  <c r="AE114" i="1"/>
  <c r="T114" i="1"/>
  <c r="AE115" i="1"/>
  <c r="AF115" i="1" s="1"/>
  <c r="AH115" i="1" s="1"/>
  <c r="N162" i="1"/>
  <c r="O162" i="1" s="1"/>
  <c r="U117" i="1"/>
  <c r="AE119" i="1"/>
  <c r="AF119" i="1" s="1"/>
  <c r="AG119" i="1" s="1"/>
  <c r="N142" i="1"/>
  <c r="P142" i="1" s="1"/>
  <c r="AE180" i="1"/>
  <c r="AF180" i="1" s="1"/>
  <c r="AH180" i="1" s="1"/>
  <c r="AE194" i="1"/>
  <c r="AF194" i="1" s="1"/>
  <c r="AH194" i="1" s="1"/>
  <c r="AE198" i="1"/>
  <c r="AF198" i="1" s="1"/>
  <c r="AG198" i="1" s="1"/>
  <c r="AE121" i="1"/>
  <c r="AF121" i="1" s="1"/>
  <c r="AH121" i="1" s="1"/>
  <c r="AE205" i="1"/>
  <c r="AF205" i="1" s="1"/>
  <c r="AG205" i="1" s="1"/>
  <c r="N136" i="1"/>
  <c r="O136" i="1" s="1"/>
  <c r="N175" i="1"/>
  <c r="N269" i="1"/>
  <c r="AE215" i="1"/>
  <c r="AF215" i="1" s="1"/>
  <c r="AH215" i="1" s="1"/>
  <c r="N215" i="1"/>
  <c r="P215" i="1" s="1"/>
  <c r="AE200" i="1"/>
  <c r="AF200" i="1" s="1"/>
  <c r="AH200" i="1" s="1"/>
  <c r="AE155" i="1"/>
  <c r="AF155" i="1" s="1"/>
  <c r="AG155" i="1" s="1"/>
  <c r="N168" i="1"/>
  <c r="N200" i="1"/>
  <c r="N278" i="1"/>
  <c r="P278" i="1" s="1"/>
  <c r="N274" i="1"/>
  <c r="P274" i="1" s="1"/>
  <c r="AE120" i="1"/>
  <c r="AF120" i="1" s="1"/>
  <c r="AH120" i="1" s="1"/>
  <c r="AE168" i="1"/>
  <c r="AF168" i="1" s="1"/>
  <c r="AG168" i="1" s="1"/>
  <c r="AE175" i="1"/>
  <c r="AF175" i="1" s="1"/>
  <c r="AG175" i="1" s="1"/>
  <c r="N205" i="1"/>
  <c r="O205" i="1" s="1"/>
  <c r="AE123" i="1"/>
  <c r="AF123" i="1" s="1"/>
  <c r="AH123" i="1" s="1"/>
  <c r="T153" i="1"/>
  <c r="N173" i="1"/>
  <c r="N184" i="1"/>
  <c r="N229" i="1"/>
  <c r="O229" i="1" s="1"/>
  <c r="N290" i="1"/>
  <c r="P290" i="1" s="1"/>
  <c r="AE136" i="1"/>
  <c r="AF136" i="1" s="1"/>
  <c r="AG136" i="1" s="1"/>
  <c r="AE229" i="1"/>
  <c r="AF229" i="1" s="1"/>
  <c r="AG229" i="1" s="1"/>
  <c r="AE274" i="1"/>
  <c r="AF274" i="1" s="1"/>
  <c r="AG274" i="1" s="1"/>
  <c r="AE139" i="1"/>
  <c r="AF139" i="1" s="1"/>
  <c r="AH139" i="1" s="1"/>
  <c r="N120" i="1"/>
  <c r="O120" i="1" s="1"/>
  <c r="AA153" i="1"/>
  <c r="AC153" i="1" s="1"/>
  <c r="AE146" i="1"/>
  <c r="AF146" i="1" s="1"/>
  <c r="AG146" i="1" s="1"/>
  <c r="AE173" i="1"/>
  <c r="AF173" i="1" s="1"/>
  <c r="AG173" i="1" s="1"/>
  <c r="AE184" i="1"/>
  <c r="AF184" i="1" s="1"/>
  <c r="AG184" i="1" s="1"/>
  <c r="AE232" i="1"/>
  <c r="AF232" i="1" s="1"/>
  <c r="AG232" i="1" s="1"/>
  <c r="AE269" i="1"/>
  <c r="AF269" i="1" s="1"/>
  <c r="AH269" i="1" s="1"/>
  <c r="N119" i="1"/>
  <c r="O119" i="1" s="1"/>
  <c r="U121" i="1"/>
  <c r="N313" i="1"/>
  <c r="AE301" i="1"/>
  <c r="AF301" i="1" s="1"/>
  <c r="AH301" i="1" s="1"/>
  <c r="N227" i="1"/>
  <c r="P227" i="1" s="1"/>
  <c r="N187" i="1"/>
  <c r="P187" i="1" s="1"/>
  <c r="N230" i="1"/>
  <c r="N244" i="1"/>
  <c r="P244" i="1" s="1"/>
  <c r="N253" i="1"/>
  <c r="O253" i="1" s="1"/>
  <c r="N263" i="1"/>
  <c r="N279" i="1"/>
  <c r="O279" i="1" s="1"/>
  <c r="N287" i="1"/>
  <c r="O287" i="1" s="1"/>
  <c r="N300" i="1"/>
  <c r="O300" i="1" s="1"/>
  <c r="AE179" i="1"/>
  <c r="AF179" i="1" s="1"/>
  <c r="AG179" i="1" s="1"/>
  <c r="AE253" i="1"/>
  <c r="AF253" i="1" s="1"/>
  <c r="AH253" i="1" s="1"/>
  <c r="AE261" i="1"/>
  <c r="AF261" i="1" s="1"/>
  <c r="AH261" i="1" s="1"/>
  <c r="AE287" i="1"/>
  <c r="AF287" i="1" s="1"/>
  <c r="AH287" i="1" s="1"/>
  <c r="AE300" i="1"/>
  <c r="AF300" i="1" s="1"/>
  <c r="AG300" i="1" s="1"/>
  <c r="U153" i="1"/>
  <c r="U203" i="1"/>
  <c r="U137" i="1"/>
  <c r="V213" i="1"/>
  <c r="W213" i="1" s="1"/>
  <c r="AE154" i="1"/>
  <c r="AF154" i="1" s="1"/>
  <c r="AH154" i="1" s="1"/>
  <c r="AE185" i="1"/>
  <c r="AF185" i="1" s="1"/>
  <c r="AH185" i="1" s="1"/>
  <c r="N194" i="1"/>
  <c r="N154" i="1"/>
  <c r="N185" i="1"/>
  <c r="O185" i="1" s="1"/>
  <c r="N174" i="1"/>
  <c r="N214" i="1"/>
  <c r="N265" i="1"/>
  <c r="N301" i="1"/>
  <c r="P301" i="1" s="1"/>
  <c r="AE126" i="1"/>
  <c r="AF126" i="1" s="1"/>
  <c r="AG126" i="1" s="1"/>
  <c r="AE211" i="1"/>
  <c r="AF211" i="1" s="1"/>
  <c r="AH211" i="1" s="1"/>
  <c r="AE183" i="1"/>
  <c r="AF183" i="1" s="1"/>
  <c r="AH183" i="1" s="1"/>
  <c r="AE254" i="1"/>
  <c r="AF254" i="1" s="1"/>
  <c r="AH254" i="1" s="1"/>
  <c r="AE279" i="1"/>
  <c r="AF279" i="1" s="1"/>
  <c r="AG279" i="1" s="1"/>
  <c r="AE265" i="1"/>
  <c r="AF265" i="1" s="1"/>
  <c r="AH265" i="1" s="1"/>
  <c r="U116" i="1"/>
  <c r="V116" i="1" s="1"/>
  <c r="W116" i="1" s="1"/>
  <c r="N183" i="1"/>
  <c r="P183" i="1" s="1"/>
  <c r="N232" i="1"/>
  <c r="P232" i="1" s="1"/>
  <c r="N257" i="1"/>
  <c r="P257" i="1" s="1"/>
  <c r="AE129" i="1"/>
  <c r="AF129" i="1" s="1"/>
  <c r="AG129" i="1" s="1"/>
  <c r="AE132" i="1"/>
  <c r="AF132" i="1" s="1"/>
  <c r="AH132" i="1" s="1"/>
  <c r="AE258" i="1"/>
  <c r="AF258" i="1" s="1"/>
  <c r="AH258" i="1" s="1"/>
  <c r="AE278" i="1"/>
  <c r="AF278" i="1" s="1"/>
  <c r="AG278" i="1" s="1"/>
  <c r="AE290" i="1"/>
  <c r="AF290" i="1" s="1"/>
  <c r="AH290" i="1" s="1"/>
  <c r="N209" i="1"/>
  <c r="P209" i="1" s="1"/>
  <c r="N193" i="1"/>
  <c r="O193" i="1" s="1"/>
  <c r="N258" i="1"/>
  <c r="O258" i="1" s="1"/>
  <c r="AE174" i="1"/>
  <c r="AF174" i="1" s="1"/>
  <c r="AH174" i="1" s="1"/>
  <c r="N240" i="1"/>
  <c r="O240" i="1" s="1"/>
  <c r="N181" i="1"/>
  <c r="O181" i="1" s="1"/>
  <c r="N275" i="1"/>
  <c r="N261" i="1"/>
  <c r="AE176" i="1"/>
  <c r="AF176" i="1" s="1"/>
  <c r="AH176" i="1" s="1"/>
  <c r="AE256" i="1"/>
  <c r="AF256" i="1" s="1"/>
  <c r="AH256" i="1" s="1"/>
  <c r="N147" i="1"/>
  <c r="N129" i="1"/>
  <c r="P129" i="1" s="1"/>
  <c r="N226" i="1"/>
  <c r="O226" i="1" s="1"/>
  <c r="N243" i="1"/>
  <c r="N256" i="1"/>
  <c r="N268" i="1"/>
  <c r="O268" i="1" s="1"/>
  <c r="N283" i="1"/>
  <c r="P283" i="1" s="1"/>
  <c r="N282" i="1"/>
  <c r="AE243" i="1"/>
  <c r="AF243" i="1" s="1"/>
  <c r="AH243" i="1" s="1"/>
  <c r="AE226" i="1"/>
  <c r="AF226" i="1" s="1"/>
  <c r="AH226" i="1" s="1"/>
  <c r="AE209" i="1"/>
  <c r="AF209" i="1" s="1"/>
  <c r="AG209" i="1" s="1"/>
  <c r="AE283" i="1"/>
  <c r="AF283" i="1" s="1"/>
  <c r="AH283" i="1" s="1"/>
  <c r="AA121" i="1"/>
  <c r="AC121" i="1" s="1"/>
  <c r="N176" i="1"/>
  <c r="P176" i="1" s="1"/>
  <c r="AE181" i="1"/>
  <c r="AF181" i="1" s="1"/>
  <c r="AG181" i="1" s="1"/>
  <c r="N196" i="1"/>
  <c r="P196" i="1" s="1"/>
  <c r="AE240" i="1"/>
  <c r="AF240" i="1" s="1"/>
  <c r="AG240" i="1" s="1"/>
  <c r="AE203" i="1"/>
  <c r="AF203" i="1" s="1"/>
  <c r="AH203" i="1" s="1"/>
  <c r="N203" i="1"/>
  <c r="AA203" i="1"/>
  <c r="AB203" i="1" s="1"/>
  <c r="N128" i="1"/>
  <c r="P128" i="1" s="1"/>
  <c r="AE128" i="1"/>
  <c r="AF128" i="1" s="1"/>
  <c r="AG128" i="1" s="1"/>
  <c r="AE144" i="1"/>
  <c r="AF144" i="1" s="1"/>
  <c r="AH144" i="1" s="1"/>
  <c r="AE131" i="1"/>
  <c r="AF131" i="1" s="1"/>
  <c r="AG131" i="1" s="1"/>
  <c r="N131" i="1"/>
  <c r="O131" i="1" s="1"/>
  <c r="AE163" i="1"/>
  <c r="AF163" i="1" s="1"/>
  <c r="AH163" i="1" s="1"/>
  <c r="N163" i="1"/>
  <c r="P163" i="1" s="1"/>
  <c r="AE122" i="1"/>
  <c r="AF122" i="1" s="1"/>
  <c r="AH122" i="1" s="1"/>
  <c r="N122" i="1"/>
  <c r="P122" i="1" s="1"/>
  <c r="AE190" i="1"/>
  <c r="AF190" i="1" s="1"/>
  <c r="AH190" i="1" s="1"/>
  <c r="N190" i="1"/>
  <c r="O190" i="1" s="1"/>
  <c r="AE165" i="1"/>
  <c r="AF165" i="1" s="1"/>
  <c r="AH165" i="1" s="1"/>
  <c r="N165" i="1"/>
  <c r="P165" i="1" s="1"/>
  <c r="AE207" i="1"/>
  <c r="AF207" i="1" s="1"/>
  <c r="AH207" i="1" s="1"/>
  <c r="N207" i="1"/>
  <c r="AE223" i="1"/>
  <c r="AF223" i="1" s="1"/>
  <c r="AH223" i="1" s="1"/>
  <c r="N223" i="1"/>
  <c r="O223" i="1" s="1"/>
  <c r="AE221" i="1"/>
  <c r="AF221" i="1" s="1"/>
  <c r="AG221" i="1" s="1"/>
  <c r="N221" i="1"/>
  <c r="P221" i="1" s="1"/>
  <c r="AE237" i="1"/>
  <c r="AF237" i="1" s="1"/>
  <c r="AH237" i="1" s="1"/>
  <c r="N237" i="1"/>
  <c r="P237" i="1" s="1"/>
  <c r="AE306" i="1"/>
  <c r="AF306" i="1" s="1"/>
  <c r="AH306" i="1" s="1"/>
  <c r="T203" i="1"/>
  <c r="T117" i="1"/>
  <c r="AE117" i="1"/>
  <c r="AF117" i="1" s="1"/>
  <c r="AG117" i="1" s="1"/>
  <c r="AE148" i="1"/>
  <c r="AF148" i="1" s="1"/>
  <c r="AG148" i="1" s="1"/>
  <c r="N148" i="1"/>
  <c r="P148" i="1" s="1"/>
  <c r="AE158" i="1"/>
  <c r="AF158" i="1" s="1"/>
  <c r="AG158" i="1" s="1"/>
  <c r="N201" i="1"/>
  <c r="O201" i="1" s="1"/>
  <c r="AE164" i="1"/>
  <c r="AF164" i="1" s="1"/>
  <c r="AH164" i="1" s="1"/>
  <c r="N164" i="1"/>
  <c r="O164" i="1" s="1"/>
  <c r="N211" i="1"/>
  <c r="P211" i="1" s="1"/>
  <c r="AE225" i="1"/>
  <c r="AF225" i="1" s="1"/>
  <c r="AG225" i="1" s="1"/>
  <c r="N225" i="1"/>
  <c r="O225" i="1" s="1"/>
  <c r="AE247" i="1"/>
  <c r="AF247" i="1" s="1"/>
  <c r="AH247" i="1" s="1"/>
  <c r="N247" i="1"/>
  <c r="P247" i="1" s="1"/>
  <c r="N270" i="1"/>
  <c r="P270" i="1" s="1"/>
  <c r="N254" i="1"/>
  <c r="P254" i="1" s="1"/>
  <c r="AE286" i="1"/>
  <c r="AF286" i="1" s="1"/>
  <c r="AG286" i="1" s="1"/>
  <c r="N286" i="1"/>
  <c r="O286" i="1" s="1"/>
  <c r="AE289" i="1"/>
  <c r="AF289" i="1" s="1"/>
  <c r="AG289" i="1" s="1"/>
  <c r="N289" i="1"/>
  <c r="O289" i="1" s="1"/>
  <c r="AE297" i="1"/>
  <c r="AF297" i="1" s="1"/>
  <c r="AG297" i="1" s="1"/>
  <c r="N297" i="1"/>
  <c r="P297" i="1" s="1"/>
  <c r="AE310" i="1"/>
  <c r="AF310" i="1" s="1"/>
  <c r="AH310" i="1" s="1"/>
  <c r="N310" i="1"/>
  <c r="O310" i="1" s="1"/>
  <c r="N116" i="1"/>
  <c r="O116" i="1" s="1"/>
  <c r="N137" i="1"/>
  <c r="O137" i="1" s="1"/>
  <c r="N146" i="1"/>
  <c r="P146" i="1" s="1"/>
  <c r="N213" i="1"/>
  <c r="N294" i="1"/>
  <c r="P294" i="1" s="1"/>
  <c r="N126" i="1"/>
  <c r="P126" i="1" s="1"/>
  <c r="AG134" i="1"/>
  <c r="AH134" i="1"/>
  <c r="AH135" i="1"/>
  <c r="AG135" i="1"/>
  <c r="AG130" i="1"/>
  <c r="AH130" i="1"/>
  <c r="AH145" i="1"/>
  <c r="AG145" i="1"/>
  <c r="AH230" i="1"/>
  <c r="AG230" i="1"/>
  <c r="AH199" i="1"/>
  <c r="AG199" i="1"/>
  <c r="AH219" i="1"/>
  <c r="AG219" i="1"/>
  <c r="AH264" i="1"/>
  <c r="AG264" i="1"/>
  <c r="AG295" i="1"/>
  <c r="AH295" i="1"/>
  <c r="AH311" i="1"/>
  <c r="AG311" i="1"/>
  <c r="U140" i="1"/>
  <c r="T140" i="1"/>
  <c r="AA140" i="1"/>
  <c r="AA199" i="1"/>
  <c r="T199" i="1"/>
  <c r="U199" i="1"/>
  <c r="U143" i="1"/>
  <c r="AA143" i="1"/>
  <c r="T143" i="1"/>
  <c r="U118" i="1"/>
  <c r="AA118" i="1"/>
  <c r="T118" i="1"/>
  <c r="U150" i="1"/>
  <c r="AA150" i="1"/>
  <c r="T150" i="1"/>
  <c r="U170" i="1"/>
  <c r="AA170" i="1"/>
  <c r="T170" i="1"/>
  <c r="U202" i="1"/>
  <c r="AA202" i="1"/>
  <c r="T202" i="1"/>
  <c r="U177" i="1"/>
  <c r="AA177" i="1"/>
  <c r="T177" i="1"/>
  <c r="U193" i="1"/>
  <c r="AA193" i="1"/>
  <c r="T193" i="1"/>
  <c r="U172" i="1"/>
  <c r="AA172" i="1"/>
  <c r="T172" i="1"/>
  <c r="U188" i="1"/>
  <c r="AA188" i="1"/>
  <c r="T188" i="1"/>
  <c r="U204" i="1"/>
  <c r="AA204" i="1"/>
  <c r="T204" i="1"/>
  <c r="AA245" i="1"/>
  <c r="T245" i="1"/>
  <c r="U245" i="1"/>
  <c r="U219" i="1"/>
  <c r="AA219" i="1"/>
  <c r="T219" i="1"/>
  <c r="U235" i="1"/>
  <c r="AA235" i="1"/>
  <c r="T235" i="1"/>
  <c r="T236" i="1"/>
  <c r="AA236" i="1"/>
  <c r="U236" i="1"/>
  <c r="U217" i="1"/>
  <c r="AA217" i="1"/>
  <c r="T217" i="1"/>
  <c r="U233" i="1"/>
  <c r="AA233" i="1"/>
  <c r="T233" i="1"/>
  <c r="AA262" i="1"/>
  <c r="T262" i="1"/>
  <c r="U262" i="1"/>
  <c r="U252" i="1"/>
  <c r="AA252" i="1"/>
  <c r="T252" i="1"/>
  <c r="U239" i="1"/>
  <c r="AA239" i="1"/>
  <c r="T239" i="1"/>
  <c r="U255" i="1"/>
  <c r="T255" i="1"/>
  <c r="AA255" i="1"/>
  <c r="U246" i="1"/>
  <c r="AA246" i="1"/>
  <c r="T246" i="1"/>
  <c r="U257" i="1"/>
  <c r="AA257" i="1"/>
  <c r="T257" i="1"/>
  <c r="U273" i="1"/>
  <c r="AA273" i="1"/>
  <c r="T273" i="1"/>
  <c r="U264" i="1"/>
  <c r="AA264" i="1"/>
  <c r="T264" i="1"/>
  <c r="T280" i="1"/>
  <c r="AA280" i="1"/>
  <c r="U280" i="1"/>
  <c r="U271" i="1"/>
  <c r="AA271" i="1"/>
  <c r="T271" i="1"/>
  <c r="AA308" i="1"/>
  <c r="T308" i="1"/>
  <c r="U308" i="1"/>
  <c r="AA294" i="1"/>
  <c r="U294" i="1"/>
  <c r="T294" i="1"/>
  <c r="AA298" i="1"/>
  <c r="T298" i="1"/>
  <c r="U298" i="1"/>
  <c r="U304" i="1"/>
  <c r="T304" i="1"/>
  <c r="AA304" i="1"/>
  <c r="AA307" i="1"/>
  <c r="U307" i="1"/>
  <c r="T307" i="1"/>
  <c r="U295" i="1"/>
  <c r="AA295" i="1"/>
  <c r="T295" i="1"/>
  <c r="U302" i="1"/>
  <c r="T302" i="1"/>
  <c r="AA302" i="1"/>
  <c r="U309" i="1"/>
  <c r="AA309" i="1"/>
  <c r="T309" i="1"/>
  <c r="AH151" i="1"/>
  <c r="AG151" i="1"/>
  <c r="AA157" i="1"/>
  <c r="T157" i="1"/>
  <c r="U157" i="1"/>
  <c r="AA171" i="1"/>
  <c r="T171" i="1"/>
  <c r="U171" i="1"/>
  <c r="AA145" i="1"/>
  <c r="T145" i="1"/>
  <c r="U145" i="1"/>
  <c r="N124" i="1"/>
  <c r="N170" i="1"/>
  <c r="N273" i="1"/>
  <c r="AE118" i="1"/>
  <c r="AF118" i="1" s="1"/>
  <c r="AE150" i="1"/>
  <c r="AF150" i="1" s="1"/>
  <c r="AH133" i="1"/>
  <c r="AG133" i="1"/>
  <c r="AH149" i="1"/>
  <c r="AG149" i="1"/>
  <c r="AE177" i="1"/>
  <c r="AF177" i="1" s="1"/>
  <c r="AH136" i="1"/>
  <c r="AH152" i="1"/>
  <c r="AG152" i="1"/>
  <c r="AE171" i="1"/>
  <c r="AF171" i="1" s="1"/>
  <c r="AH162" i="1"/>
  <c r="AG162" i="1"/>
  <c r="AH178" i="1"/>
  <c r="AG178" i="1"/>
  <c r="AH210" i="1"/>
  <c r="AG210" i="1"/>
  <c r="AE217" i="1"/>
  <c r="AF217" i="1" s="1"/>
  <c r="AE233" i="1"/>
  <c r="AF233" i="1" s="1"/>
  <c r="AH216" i="1"/>
  <c r="AG216" i="1"/>
  <c r="AG250" i="1"/>
  <c r="AH250" i="1"/>
  <c r="AH244" i="1"/>
  <c r="AG244" i="1"/>
  <c r="AE255" i="1"/>
  <c r="AF255" i="1" s="1"/>
  <c r="AE271" i="1"/>
  <c r="AF271" i="1" s="1"/>
  <c r="AH285" i="1"/>
  <c r="AG285" i="1"/>
  <c r="AE280" i="1"/>
  <c r="AF280" i="1" s="1"/>
  <c r="AH292" i="1"/>
  <c r="AG292" i="1"/>
  <c r="AG299" i="1"/>
  <c r="AH299" i="1"/>
  <c r="AE294" i="1"/>
  <c r="AF294" i="1" s="1"/>
  <c r="AE308" i="1"/>
  <c r="AF308" i="1" s="1"/>
  <c r="AA115" i="1"/>
  <c r="T115" i="1"/>
  <c r="U115" i="1"/>
  <c r="U128" i="1"/>
  <c r="AA128" i="1"/>
  <c r="T128" i="1"/>
  <c r="U144" i="1"/>
  <c r="AA144" i="1"/>
  <c r="T144" i="1"/>
  <c r="AA160" i="1"/>
  <c r="U160" i="1"/>
  <c r="T160" i="1"/>
  <c r="AA220" i="1"/>
  <c r="T220" i="1"/>
  <c r="U220" i="1"/>
  <c r="U131" i="1"/>
  <c r="AA131" i="1"/>
  <c r="T131" i="1"/>
  <c r="U147" i="1"/>
  <c r="AA147" i="1"/>
  <c r="T147" i="1"/>
  <c r="AA163" i="1"/>
  <c r="T163" i="1"/>
  <c r="U163" i="1"/>
  <c r="U122" i="1"/>
  <c r="AA122" i="1"/>
  <c r="T122" i="1"/>
  <c r="U138" i="1"/>
  <c r="AA138" i="1"/>
  <c r="T138" i="1"/>
  <c r="U154" i="1"/>
  <c r="AA154" i="1"/>
  <c r="T154" i="1"/>
  <c r="AA210" i="1"/>
  <c r="T210" i="1"/>
  <c r="U210" i="1"/>
  <c r="U174" i="1"/>
  <c r="T174" i="1"/>
  <c r="AA174" i="1"/>
  <c r="U190" i="1"/>
  <c r="T190" i="1"/>
  <c r="AA190" i="1"/>
  <c r="AA206" i="1"/>
  <c r="U206" i="1"/>
  <c r="T206" i="1"/>
  <c r="U165" i="1"/>
  <c r="AA165" i="1"/>
  <c r="T165" i="1"/>
  <c r="U181" i="1"/>
  <c r="AA181" i="1"/>
  <c r="T181" i="1"/>
  <c r="U197" i="1"/>
  <c r="AA197" i="1"/>
  <c r="T197" i="1"/>
  <c r="AA228" i="1"/>
  <c r="T228" i="1"/>
  <c r="U228" i="1"/>
  <c r="U176" i="1"/>
  <c r="AA176" i="1"/>
  <c r="T176" i="1"/>
  <c r="U192" i="1"/>
  <c r="AA192" i="1"/>
  <c r="T192" i="1"/>
  <c r="AA209" i="1"/>
  <c r="U209" i="1"/>
  <c r="T209" i="1"/>
  <c r="U207" i="1"/>
  <c r="T207" i="1"/>
  <c r="AA207" i="1"/>
  <c r="U223" i="1"/>
  <c r="T223" i="1"/>
  <c r="AA223" i="1"/>
  <c r="AA241" i="1"/>
  <c r="T241" i="1"/>
  <c r="U241" i="1"/>
  <c r="U226" i="1"/>
  <c r="AA226" i="1"/>
  <c r="T226" i="1"/>
  <c r="AA238" i="1"/>
  <c r="T238" i="1"/>
  <c r="U238" i="1"/>
  <c r="U221" i="1"/>
  <c r="AA221" i="1"/>
  <c r="T221" i="1"/>
  <c r="U237" i="1"/>
  <c r="T237" i="1"/>
  <c r="AA237" i="1"/>
  <c r="U240" i="1"/>
  <c r="AA240" i="1"/>
  <c r="T240" i="1"/>
  <c r="AA256" i="1"/>
  <c r="T256" i="1"/>
  <c r="U256" i="1"/>
  <c r="U243" i="1"/>
  <c r="AA243" i="1"/>
  <c r="T243" i="1"/>
  <c r="U260" i="1"/>
  <c r="AA260" i="1"/>
  <c r="T260" i="1"/>
  <c r="U250" i="1"/>
  <c r="AA250" i="1"/>
  <c r="T250" i="1"/>
  <c r="U261" i="1"/>
  <c r="AA261" i="1"/>
  <c r="T261" i="1"/>
  <c r="U277" i="1"/>
  <c r="AA277" i="1"/>
  <c r="T277" i="1"/>
  <c r="U268" i="1"/>
  <c r="AA268" i="1"/>
  <c r="T268" i="1"/>
  <c r="AA283" i="1"/>
  <c r="T283" i="1"/>
  <c r="U283" i="1"/>
  <c r="U275" i="1"/>
  <c r="AA275" i="1"/>
  <c r="T275" i="1"/>
  <c r="U282" i="1"/>
  <c r="AA282" i="1"/>
  <c r="T282" i="1"/>
  <c r="U285" i="1"/>
  <c r="AA285" i="1"/>
  <c r="T285" i="1"/>
  <c r="AA301" i="1"/>
  <c r="T301" i="1"/>
  <c r="U301" i="1"/>
  <c r="U293" i="1"/>
  <c r="T293" i="1"/>
  <c r="AA293" i="1"/>
  <c r="U296" i="1"/>
  <c r="AA296" i="1"/>
  <c r="T296" i="1"/>
  <c r="U299" i="1"/>
  <c r="AA299" i="1"/>
  <c r="T299" i="1"/>
  <c r="U306" i="1"/>
  <c r="AA306" i="1"/>
  <c r="T306" i="1"/>
  <c r="U313" i="1"/>
  <c r="AA313" i="1"/>
  <c r="T313" i="1"/>
  <c r="N115" i="1"/>
  <c r="O165" i="1"/>
  <c r="AH116" i="1"/>
  <c r="AG116" i="1"/>
  <c r="AC116" i="1"/>
  <c r="AB116" i="1"/>
  <c r="AG214" i="1"/>
  <c r="AH214" i="1"/>
  <c r="AH161" i="1"/>
  <c r="AG161" i="1"/>
  <c r="AH167" i="1"/>
  <c r="AG167" i="1"/>
  <c r="AH236" i="1"/>
  <c r="AG236" i="1"/>
  <c r="AH213" i="1"/>
  <c r="AG213" i="1"/>
  <c r="AH228" i="1"/>
  <c r="AG228" i="1"/>
  <c r="AG246" i="1"/>
  <c r="AH246" i="1"/>
  <c r="AG281" i="1"/>
  <c r="AH281" i="1"/>
  <c r="AH277" i="1"/>
  <c r="AG277" i="1"/>
  <c r="AH282" i="1"/>
  <c r="AG282" i="1"/>
  <c r="AG313" i="1"/>
  <c r="AH313" i="1"/>
  <c r="AH304" i="1"/>
  <c r="AG304" i="1"/>
  <c r="AC117" i="1"/>
  <c r="AB117" i="1"/>
  <c r="U124" i="1"/>
  <c r="T124" i="1"/>
  <c r="AA124" i="1"/>
  <c r="U156" i="1"/>
  <c r="T156" i="1"/>
  <c r="AA156" i="1"/>
  <c r="U127" i="1"/>
  <c r="AA127" i="1"/>
  <c r="T127" i="1"/>
  <c r="U159" i="1"/>
  <c r="AA159" i="1"/>
  <c r="T159" i="1"/>
  <c r="U134" i="1"/>
  <c r="AA134" i="1"/>
  <c r="T134" i="1"/>
  <c r="AA191" i="1"/>
  <c r="T191" i="1"/>
  <c r="U191" i="1"/>
  <c r="U186" i="1"/>
  <c r="AA186" i="1"/>
  <c r="T186" i="1"/>
  <c r="U161" i="1"/>
  <c r="AA161" i="1"/>
  <c r="T161" i="1"/>
  <c r="T208" i="1"/>
  <c r="AA208" i="1"/>
  <c r="U208" i="1"/>
  <c r="U222" i="1"/>
  <c r="AA222" i="1"/>
  <c r="T222" i="1"/>
  <c r="AA141" i="1"/>
  <c r="T141" i="1"/>
  <c r="U141" i="1"/>
  <c r="N127" i="1"/>
  <c r="AE159" i="1"/>
  <c r="AF159" i="1" s="1"/>
  <c r="AE143" i="1"/>
  <c r="AF143" i="1" s="1"/>
  <c r="N125" i="1"/>
  <c r="N177" i="1"/>
  <c r="N208" i="1"/>
  <c r="N191" i="1"/>
  <c r="N199" i="1"/>
  <c r="N171" i="1"/>
  <c r="N252" i="1"/>
  <c r="N309" i="1"/>
  <c r="AC137" i="1"/>
  <c r="AB137" i="1"/>
  <c r="AG138" i="1"/>
  <c r="AH138" i="1"/>
  <c r="AH197" i="1"/>
  <c r="AG197" i="1"/>
  <c r="AH137" i="1"/>
  <c r="AG137" i="1"/>
  <c r="AH153" i="1"/>
  <c r="AG153" i="1"/>
  <c r="AE193" i="1"/>
  <c r="AF193" i="1" s="1"/>
  <c r="AE124" i="1"/>
  <c r="AF124" i="1" s="1"/>
  <c r="AE140" i="1"/>
  <c r="AF140" i="1" s="1"/>
  <c r="AE156" i="1"/>
  <c r="AF156" i="1" s="1"/>
  <c r="AH218" i="1"/>
  <c r="AG218" i="1"/>
  <c r="AE172" i="1"/>
  <c r="AF172" i="1" s="1"/>
  <c r="AE188" i="1"/>
  <c r="AF188" i="1" s="1"/>
  <c r="AE204" i="1"/>
  <c r="AF204" i="1" s="1"/>
  <c r="AH276" i="1"/>
  <c r="AG276" i="1"/>
  <c r="AE191" i="1"/>
  <c r="AF191" i="1" s="1"/>
  <c r="AG206" i="1"/>
  <c r="AH206" i="1"/>
  <c r="AH166" i="1"/>
  <c r="AG166" i="1"/>
  <c r="AH182" i="1"/>
  <c r="AG182" i="1"/>
  <c r="AE222" i="1"/>
  <c r="AF222" i="1" s="1"/>
  <c r="AE239" i="1"/>
  <c r="AF239" i="1" s="1"/>
  <c r="AH220" i="1"/>
  <c r="AG220" i="1"/>
  <c r="AH251" i="1"/>
  <c r="AG251" i="1"/>
  <c r="AH238" i="1"/>
  <c r="AG238" i="1"/>
  <c r="AH241" i="1"/>
  <c r="AG241" i="1"/>
  <c r="AH248" i="1"/>
  <c r="AG248" i="1"/>
  <c r="AG275" i="1"/>
  <c r="AH275" i="1"/>
  <c r="AE262" i="1"/>
  <c r="AF262" i="1" s="1"/>
  <c r="AG284" i="1"/>
  <c r="AH284" i="1"/>
  <c r="AE302" i="1"/>
  <c r="AF302" i="1" s="1"/>
  <c r="AG293" i="1"/>
  <c r="AH293" i="1"/>
  <c r="AH314" i="1"/>
  <c r="AG314" i="1"/>
  <c r="AH303" i="1"/>
  <c r="AG303" i="1"/>
  <c r="AE298" i="1"/>
  <c r="AF298" i="1" s="1"/>
  <c r="AE309" i="1"/>
  <c r="AF309" i="1" s="1"/>
  <c r="AH312" i="1"/>
  <c r="AG312" i="1"/>
  <c r="AA187" i="1"/>
  <c r="T187" i="1"/>
  <c r="U187" i="1"/>
  <c r="U132" i="1"/>
  <c r="AA132" i="1"/>
  <c r="T132" i="1"/>
  <c r="U148" i="1"/>
  <c r="AA148" i="1"/>
  <c r="T148" i="1"/>
  <c r="AA167" i="1"/>
  <c r="T167" i="1"/>
  <c r="U167" i="1"/>
  <c r="U119" i="1"/>
  <c r="AA119" i="1"/>
  <c r="T119" i="1"/>
  <c r="U135" i="1"/>
  <c r="AA135" i="1"/>
  <c r="T135" i="1"/>
  <c r="U151" i="1"/>
  <c r="AA151" i="1"/>
  <c r="T151" i="1"/>
  <c r="AA179" i="1"/>
  <c r="T179" i="1"/>
  <c r="U179" i="1"/>
  <c r="U126" i="1"/>
  <c r="AA126" i="1"/>
  <c r="T126" i="1"/>
  <c r="U142" i="1"/>
  <c r="AA142" i="1"/>
  <c r="T142" i="1"/>
  <c r="U158" i="1"/>
  <c r="AA158" i="1"/>
  <c r="T158" i="1"/>
  <c r="U162" i="1"/>
  <c r="AA162" i="1"/>
  <c r="T162" i="1"/>
  <c r="U178" i="1"/>
  <c r="AA178" i="1"/>
  <c r="T178" i="1"/>
  <c r="U194" i="1"/>
  <c r="AA194" i="1"/>
  <c r="T194" i="1"/>
  <c r="AA216" i="1"/>
  <c r="T216" i="1"/>
  <c r="U216" i="1"/>
  <c r="U169" i="1"/>
  <c r="AA169" i="1"/>
  <c r="T169" i="1"/>
  <c r="U185" i="1"/>
  <c r="AA185" i="1"/>
  <c r="T185" i="1"/>
  <c r="U201" i="1"/>
  <c r="AA201" i="1"/>
  <c r="T201" i="1"/>
  <c r="U164" i="1"/>
  <c r="AA164" i="1"/>
  <c r="T164" i="1"/>
  <c r="U180" i="1"/>
  <c r="AA180" i="1"/>
  <c r="T180" i="1"/>
  <c r="U196" i="1"/>
  <c r="AA196" i="1"/>
  <c r="T196" i="1"/>
  <c r="AA212" i="1"/>
  <c r="U212" i="1"/>
  <c r="T212" i="1"/>
  <c r="U211" i="1"/>
  <c r="T211" i="1"/>
  <c r="AA211" i="1"/>
  <c r="U227" i="1"/>
  <c r="AA227" i="1"/>
  <c r="T227" i="1"/>
  <c r="U214" i="1"/>
  <c r="AA214" i="1"/>
  <c r="T214" i="1"/>
  <c r="U230" i="1"/>
  <c r="AA230" i="1"/>
  <c r="T230" i="1"/>
  <c r="AA253" i="1"/>
  <c r="T253" i="1"/>
  <c r="U253" i="1"/>
  <c r="U225" i="1"/>
  <c r="AA225" i="1"/>
  <c r="T225" i="1"/>
  <c r="AA249" i="1"/>
  <c r="T249" i="1"/>
  <c r="U249" i="1"/>
  <c r="U244" i="1"/>
  <c r="AA244" i="1"/>
  <c r="T244" i="1"/>
  <c r="U259" i="1"/>
  <c r="T259" i="1"/>
  <c r="AA259" i="1"/>
  <c r="U247" i="1"/>
  <c r="AA247" i="1"/>
  <c r="T247" i="1"/>
  <c r="AA270" i="1"/>
  <c r="T270" i="1"/>
  <c r="U270" i="1"/>
  <c r="U254" i="1"/>
  <c r="AA254" i="1"/>
  <c r="T254" i="1"/>
  <c r="U265" i="1"/>
  <c r="T265" i="1"/>
  <c r="AA265" i="1"/>
  <c r="AA287" i="1"/>
  <c r="T287" i="1"/>
  <c r="U287" i="1"/>
  <c r="U272" i="1"/>
  <c r="AA272" i="1"/>
  <c r="T272" i="1"/>
  <c r="U263" i="1"/>
  <c r="AA263" i="1"/>
  <c r="T263" i="1"/>
  <c r="U279" i="1"/>
  <c r="AA279" i="1"/>
  <c r="T279" i="1"/>
  <c r="U286" i="1"/>
  <c r="AA286" i="1"/>
  <c r="T286" i="1"/>
  <c r="U289" i="1"/>
  <c r="AA289" i="1"/>
  <c r="T289" i="1"/>
  <c r="U284" i="1"/>
  <c r="AA284" i="1"/>
  <c r="T284" i="1"/>
  <c r="U297" i="1"/>
  <c r="AA297" i="1"/>
  <c r="T297" i="1"/>
  <c r="AA300" i="1"/>
  <c r="U300" i="1"/>
  <c r="T300" i="1"/>
  <c r="AA303" i="1"/>
  <c r="U303" i="1"/>
  <c r="T303" i="1"/>
  <c r="U310" i="1"/>
  <c r="T310" i="1"/>
  <c r="AA310" i="1"/>
  <c r="N132" i="1"/>
  <c r="AE147" i="1"/>
  <c r="AF147" i="1" s="1"/>
  <c r="N236" i="1"/>
  <c r="AH234" i="1"/>
  <c r="AG234" i="1"/>
  <c r="AH189" i="1"/>
  <c r="AG189" i="1"/>
  <c r="AG196" i="1"/>
  <c r="AH196" i="1"/>
  <c r="AH260" i="1"/>
  <c r="AG260" i="1"/>
  <c r="AG235" i="1"/>
  <c r="AH235" i="1"/>
  <c r="AG249" i="1"/>
  <c r="AG267" i="1"/>
  <c r="AH267" i="1"/>
  <c r="AA125" i="1"/>
  <c r="T125" i="1"/>
  <c r="U125" i="1"/>
  <c r="N156" i="1"/>
  <c r="AA129" i="1"/>
  <c r="T129" i="1"/>
  <c r="U129" i="1"/>
  <c r="N118" i="1"/>
  <c r="N134" i="1"/>
  <c r="N150" i="1"/>
  <c r="N186" i="1"/>
  <c r="N280" i="1"/>
  <c r="N264" i="1"/>
  <c r="N308" i="1"/>
  <c r="AB213" i="1"/>
  <c r="AC213" i="1"/>
  <c r="AG142" i="1"/>
  <c r="AH142" i="1"/>
  <c r="AE208" i="1"/>
  <c r="AF208" i="1" s="1"/>
  <c r="AE125" i="1"/>
  <c r="AF125" i="1" s="1"/>
  <c r="AE141" i="1"/>
  <c r="AF141" i="1" s="1"/>
  <c r="AE157" i="1"/>
  <c r="AF157" i="1" s="1"/>
  <c r="AG160" i="1"/>
  <c r="AH160" i="1"/>
  <c r="AG192" i="1"/>
  <c r="AH192" i="1"/>
  <c r="AH212" i="1"/>
  <c r="AG212" i="1"/>
  <c r="AH195" i="1"/>
  <c r="AG195" i="1"/>
  <c r="AE170" i="1"/>
  <c r="AF170" i="1" s="1"/>
  <c r="AE186" i="1"/>
  <c r="AF186" i="1" s="1"/>
  <c r="AE202" i="1"/>
  <c r="AF202" i="1" s="1"/>
  <c r="AH224" i="1"/>
  <c r="AG224" i="1"/>
  <c r="AH231" i="1"/>
  <c r="AG231" i="1"/>
  <c r="AG242" i="1"/>
  <c r="AH242" i="1"/>
  <c r="AE257" i="1"/>
  <c r="AF257" i="1" s="1"/>
  <c r="AE245" i="1"/>
  <c r="AF245" i="1" s="1"/>
  <c r="AH268" i="1"/>
  <c r="AG268" i="1"/>
  <c r="AE252" i="1"/>
  <c r="AF252" i="1" s="1"/>
  <c r="AG263" i="1"/>
  <c r="AH263" i="1"/>
  <c r="AH266" i="1"/>
  <c r="AG266" i="1"/>
  <c r="AE273" i="1"/>
  <c r="AF273" i="1" s="1"/>
  <c r="AG288" i="1"/>
  <c r="AH288" i="1"/>
  <c r="AH296" i="1"/>
  <c r="AG296" i="1"/>
  <c r="AH291" i="1"/>
  <c r="AG291" i="1"/>
  <c r="AG305" i="1"/>
  <c r="AH305" i="1"/>
  <c r="AE307" i="1"/>
  <c r="AF307" i="1" s="1"/>
  <c r="AA149" i="1"/>
  <c r="T149" i="1"/>
  <c r="U149" i="1"/>
  <c r="AA133" i="1"/>
  <c r="T133" i="1"/>
  <c r="U133" i="1"/>
  <c r="U120" i="1"/>
  <c r="T120" i="1"/>
  <c r="AA120" i="1"/>
  <c r="U136" i="1"/>
  <c r="T136" i="1"/>
  <c r="AA136" i="1"/>
  <c r="U152" i="1"/>
  <c r="AA152" i="1"/>
  <c r="T152" i="1"/>
  <c r="AA183" i="1"/>
  <c r="T183" i="1"/>
  <c r="U183" i="1"/>
  <c r="U123" i="1"/>
  <c r="AA123" i="1"/>
  <c r="T123" i="1"/>
  <c r="N123" i="1"/>
  <c r="U139" i="1"/>
  <c r="AA139" i="1"/>
  <c r="T139" i="1"/>
  <c r="N139" i="1"/>
  <c r="U155" i="1"/>
  <c r="AA155" i="1"/>
  <c r="T155" i="1"/>
  <c r="N155" i="1"/>
  <c r="AA195" i="1"/>
  <c r="T195" i="1"/>
  <c r="U195" i="1"/>
  <c r="U130" i="1"/>
  <c r="AA130" i="1"/>
  <c r="T130" i="1"/>
  <c r="U146" i="1"/>
  <c r="AA146" i="1"/>
  <c r="T146" i="1"/>
  <c r="AA175" i="1"/>
  <c r="T175" i="1"/>
  <c r="U175" i="1"/>
  <c r="U166" i="1"/>
  <c r="AA166" i="1"/>
  <c r="T166" i="1"/>
  <c r="U182" i="1"/>
  <c r="AA182" i="1"/>
  <c r="T182" i="1"/>
  <c r="U198" i="1"/>
  <c r="AA198" i="1"/>
  <c r="T198" i="1"/>
  <c r="AA232" i="1"/>
  <c r="T232" i="1"/>
  <c r="U232" i="1"/>
  <c r="U173" i="1"/>
  <c r="AA173" i="1"/>
  <c r="T173" i="1"/>
  <c r="U189" i="1"/>
  <c r="AA189" i="1"/>
  <c r="T189" i="1"/>
  <c r="U205" i="1"/>
  <c r="AA205" i="1"/>
  <c r="T205" i="1"/>
  <c r="U168" i="1"/>
  <c r="AA168" i="1"/>
  <c r="T168" i="1"/>
  <c r="U184" i="1"/>
  <c r="AA184" i="1"/>
  <c r="T184" i="1"/>
  <c r="U200" i="1"/>
  <c r="AA200" i="1"/>
  <c r="T200" i="1"/>
  <c r="AA224" i="1"/>
  <c r="T224" i="1"/>
  <c r="U224" i="1"/>
  <c r="U215" i="1"/>
  <c r="AA215" i="1"/>
  <c r="T215" i="1"/>
  <c r="U231" i="1"/>
  <c r="AA231" i="1"/>
  <c r="T231" i="1"/>
  <c r="U218" i="1"/>
  <c r="AA218" i="1"/>
  <c r="T218" i="1"/>
  <c r="U234" i="1"/>
  <c r="AA234" i="1"/>
  <c r="T234" i="1"/>
  <c r="AA278" i="1"/>
  <c r="T278" i="1"/>
  <c r="U278" i="1"/>
  <c r="U229" i="1"/>
  <c r="AA229" i="1"/>
  <c r="T229" i="1"/>
  <c r="U258" i="1"/>
  <c r="T258" i="1"/>
  <c r="AA258" i="1"/>
  <c r="U248" i="1"/>
  <c r="T248" i="1"/>
  <c r="AA248" i="1"/>
  <c r="AA274" i="1"/>
  <c r="T274" i="1"/>
  <c r="U274" i="1"/>
  <c r="U251" i="1"/>
  <c r="AA251" i="1"/>
  <c r="T251" i="1"/>
  <c r="U242" i="1"/>
  <c r="AA242" i="1"/>
  <c r="T242" i="1"/>
  <c r="AA266" i="1"/>
  <c r="T266" i="1"/>
  <c r="U266" i="1"/>
  <c r="U269" i="1"/>
  <c r="AA269" i="1"/>
  <c r="T269" i="1"/>
  <c r="U290" i="1"/>
  <c r="T290" i="1"/>
  <c r="AA290" i="1"/>
  <c r="U276" i="1"/>
  <c r="AA276" i="1"/>
  <c r="T276" i="1"/>
  <c r="U267" i="1"/>
  <c r="AA267" i="1"/>
  <c r="T267" i="1"/>
  <c r="AA281" i="1"/>
  <c r="T281" i="1"/>
  <c r="U281" i="1"/>
  <c r="U291" i="1"/>
  <c r="T291" i="1"/>
  <c r="AA291" i="1"/>
  <c r="AA292" i="1"/>
  <c r="T292" i="1"/>
  <c r="U292" i="1"/>
  <c r="U288" i="1"/>
  <c r="AA288" i="1"/>
  <c r="T288" i="1"/>
  <c r="U305" i="1"/>
  <c r="AA305" i="1"/>
  <c r="T305" i="1"/>
  <c r="AA312" i="1"/>
  <c r="T312" i="1"/>
  <c r="U312" i="1"/>
  <c r="U311" i="1"/>
  <c r="T311" i="1"/>
  <c r="AA311" i="1"/>
  <c r="U314" i="1"/>
  <c r="AA314" i="1"/>
  <c r="T314" i="1"/>
  <c r="AE169" i="1"/>
  <c r="AF169" i="1" s="1"/>
  <c r="AG127" i="1" l="1"/>
  <c r="V121" i="1"/>
  <c r="W121" i="1" s="1"/>
  <c r="AB153" i="1"/>
  <c r="AH198" i="1"/>
  <c r="V117" i="1"/>
  <c r="W117" i="1" s="1"/>
  <c r="AG201" i="1"/>
  <c r="O122" i="1"/>
  <c r="AH270" i="1"/>
  <c r="P159" i="1"/>
  <c r="AH227" i="1"/>
  <c r="AG115" i="1"/>
  <c r="AH259" i="1"/>
  <c r="AH272" i="1"/>
  <c r="AC203" i="1"/>
  <c r="AH300" i="1"/>
  <c r="AH173" i="1"/>
  <c r="O237" i="1"/>
  <c r="AH119" i="1"/>
  <c r="N266" i="1"/>
  <c r="O266" i="1" s="1"/>
  <c r="AG144" i="1"/>
  <c r="AG180" i="1"/>
  <c r="N178" i="1"/>
  <c r="O178" i="1" s="1"/>
  <c r="AG283" i="1"/>
  <c r="N130" i="1"/>
  <c r="P130" i="1" s="1"/>
  <c r="O198" i="1"/>
  <c r="P198" i="1"/>
  <c r="AG254" i="1"/>
  <c r="N216" i="1"/>
  <c r="O216" i="1" s="1"/>
  <c r="AG187" i="1"/>
  <c r="N149" i="1"/>
  <c r="O149" i="1" s="1"/>
  <c r="AH179" i="1"/>
  <c r="V137" i="1"/>
  <c r="W137" i="1" s="1"/>
  <c r="O209" i="1"/>
  <c r="O257" i="1"/>
  <c r="N189" i="1"/>
  <c r="O189" i="1" s="1"/>
  <c r="N267" i="1"/>
  <c r="O267" i="1" s="1"/>
  <c r="N153" i="1"/>
  <c r="O153" i="1" s="1"/>
  <c r="N166" i="1"/>
  <c r="P166" i="1" s="1"/>
  <c r="O269" i="1"/>
  <c r="P269" i="1"/>
  <c r="P253" i="1"/>
  <c r="P212" i="1"/>
  <c r="P258" i="1"/>
  <c r="N293" i="1"/>
  <c r="P293" i="1" s="1"/>
  <c r="N231" i="1"/>
  <c r="P231" i="1" s="1"/>
  <c r="N121" i="1"/>
  <c r="P121" i="1" s="1"/>
  <c r="O180" i="1"/>
  <c r="N311" i="1"/>
  <c r="O311" i="1" s="1"/>
  <c r="N197" i="1"/>
  <c r="P197" i="1" s="1"/>
  <c r="P200" i="1"/>
  <c r="O200" i="1"/>
  <c r="N285" i="1"/>
  <c r="O285" i="1" s="1"/>
  <c r="P119" i="1"/>
  <c r="P226" i="1"/>
  <c r="N138" i="1"/>
  <c r="P138" i="1" s="1"/>
  <c r="N234" i="1"/>
  <c r="P234" i="1" s="1"/>
  <c r="N314" i="1"/>
  <c r="N195" i="1"/>
  <c r="O195" i="1" s="1"/>
  <c r="O148" i="1"/>
  <c r="AG200" i="1"/>
  <c r="AH205" i="1"/>
  <c r="AG211" i="1"/>
  <c r="AG174" i="1"/>
  <c r="AH240" i="1"/>
  <c r="AH148" i="1"/>
  <c r="O297" i="1"/>
  <c r="P289" i="1"/>
  <c r="O221" i="1"/>
  <c r="O274" i="1"/>
  <c r="P162" i="1"/>
  <c r="O272" i="1"/>
  <c r="AH184" i="1"/>
  <c r="AG120" i="1"/>
  <c r="AG215" i="1"/>
  <c r="AG123" i="1"/>
  <c r="AG290" i="1"/>
  <c r="AG265" i="1"/>
  <c r="AG194" i="1"/>
  <c r="AH229" i="1"/>
  <c r="AH128" i="1"/>
  <c r="AG207" i="1"/>
  <c r="AG223" i="1"/>
  <c r="N210" i="1"/>
  <c r="O210" i="1" s="1"/>
  <c r="N151" i="1"/>
  <c r="O151" i="1" s="1"/>
  <c r="AH131" i="1"/>
  <c r="N312" i="1"/>
  <c r="P312" i="1" s="1"/>
  <c r="N182" i="1"/>
  <c r="P182" i="1" s="1"/>
  <c r="AG203" i="1"/>
  <c r="AH129" i="1"/>
  <c r="N224" i="1"/>
  <c r="P224" i="1" s="1"/>
  <c r="N160" i="1"/>
  <c r="P160" i="1" s="1"/>
  <c r="P120" i="1"/>
  <c r="N241" i="1"/>
  <c r="O241" i="1" s="1"/>
  <c r="O163" i="1"/>
  <c r="O294" i="1"/>
  <c r="AH168" i="1"/>
  <c r="O142" i="1"/>
  <c r="N228" i="1"/>
  <c r="O228" i="1" s="1"/>
  <c r="N238" i="1"/>
  <c r="P238" i="1" s="1"/>
  <c r="N276" i="1"/>
  <c r="O276" i="1" s="1"/>
  <c r="AH155" i="1"/>
  <c r="AG132" i="1"/>
  <c r="N135" i="1"/>
  <c r="N152" i="1"/>
  <c r="P152" i="1" s="1"/>
  <c r="N167" i="1"/>
  <c r="P167" i="1" s="1"/>
  <c r="AG261" i="1"/>
  <c r="AL213" i="1"/>
  <c r="AM213" i="1" s="1"/>
  <c r="AP213" i="1" s="1"/>
  <c r="N251" i="1"/>
  <c r="O251" i="1" s="1"/>
  <c r="N292" i="1"/>
  <c r="P292" i="1" s="1"/>
  <c r="N242" i="1"/>
  <c r="P242" i="1" s="1"/>
  <c r="N288" i="1"/>
  <c r="P288" i="1" s="1"/>
  <c r="P194" i="1"/>
  <c r="O194" i="1"/>
  <c r="P265" i="1"/>
  <c r="O265" i="1"/>
  <c r="P174" i="1"/>
  <c r="O174" i="1"/>
  <c r="O184" i="1"/>
  <c r="P184" i="1"/>
  <c r="V276" i="1"/>
  <c r="W276" i="1" s="1"/>
  <c r="V242" i="1"/>
  <c r="W242" i="1" s="1"/>
  <c r="V218" i="1"/>
  <c r="W218" i="1" s="1"/>
  <c r="V200" i="1"/>
  <c r="W200" i="1" s="1"/>
  <c r="V173" i="1"/>
  <c r="W173" i="1" s="1"/>
  <c r="V166" i="1"/>
  <c r="W166" i="1" s="1"/>
  <c r="V155" i="1"/>
  <c r="W155" i="1" s="1"/>
  <c r="V139" i="1"/>
  <c r="W139" i="1" s="1"/>
  <c r="V123" i="1"/>
  <c r="W123" i="1" s="1"/>
  <c r="AG310" i="1"/>
  <c r="AG306" i="1"/>
  <c r="AH279" i="1"/>
  <c r="AG226" i="1"/>
  <c r="AH126" i="1"/>
  <c r="P190" i="1"/>
  <c r="AG287" i="1"/>
  <c r="AG269" i="1"/>
  <c r="AG258" i="1"/>
  <c r="AH175" i="1"/>
  <c r="AG121" i="1"/>
  <c r="AG154" i="1"/>
  <c r="O215" i="1"/>
  <c r="AG176" i="1"/>
  <c r="O161" i="1"/>
  <c r="V203" i="1"/>
  <c r="W203" i="1" s="1"/>
  <c r="AG139" i="1"/>
  <c r="N218" i="1"/>
  <c r="P218" i="1" s="1"/>
  <c r="N305" i="1"/>
  <c r="P305" i="1" s="1"/>
  <c r="O173" i="1"/>
  <c r="P173" i="1"/>
  <c r="P168" i="1"/>
  <c r="O168" i="1"/>
  <c r="O214" i="1"/>
  <c r="P214" i="1"/>
  <c r="AH278" i="1"/>
  <c r="AH274" i="1"/>
  <c r="AH232" i="1"/>
  <c r="O169" i="1"/>
  <c r="N281" i="1"/>
  <c r="P281" i="1" s="1"/>
  <c r="V153" i="1"/>
  <c r="W153" i="1" s="1"/>
  <c r="O290" i="1"/>
  <c r="AG183" i="1"/>
  <c r="N145" i="1"/>
  <c r="O145" i="1" s="1"/>
  <c r="N133" i="1"/>
  <c r="O133" i="1" s="1"/>
  <c r="N248" i="1"/>
  <c r="N303" i="1"/>
  <c r="P303" i="1" s="1"/>
  <c r="AH146" i="1"/>
  <c r="P225" i="1"/>
  <c r="AG185" i="1"/>
  <c r="P279" i="1"/>
  <c r="O211" i="1"/>
  <c r="P137" i="1"/>
  <c r="P286" i="1"/>
  <c r="AG247" i="1"/>
  <c r="V235" i="1"/>
  <c r="W235" i="1" s="1"/>
  <c r="V188" i="1"/>
  <c r="W188" i="1" s="1"/>
  <c r="V202" i="1"/>
  <c r="W202" i="1" s="1"/>
  <c r="V143" i="1"/>
  <c r="W143" i="1" s="1"/>
  <c r="N220" i="1"/>
  <c r="O220" i="1" s="1"/>
  <c r="N299" i="1"/>
  <c r="N291" i="1"/>
  <c r="O243" i="1"/>
  <c r="P243" i="1"/>
  <c r="O263" i="1"/>
  <c r="P263" i="1"/>
  <c r="O313" i="1"/>
  <c r="P313" i="1"/>
  <c r="P147" i="1"/>
  <c r="O147" i="1"/>
  <c r="P154" i="1"/>
  <c r="O154" i="1"/>
  <c r="P256" i="1"/>
  <c r="O256" i="1"/>
  <c r="O230" i="1"/>
  <c r="P230" i="1"/>
  <c r="V311" i="1"/>
  <c r="W311" i="1" s="1"/>
  <c r="V258" i="1"/>
  <c r="W258" i="1" s="1"/>
  <c r="V120" i="1"/>
  <c r="W120" i="1" s="1"/>
  <c r="AH158" i="1"/>
  <c r="U114" i="1"/>
  <c r="AG243" i="1"/>
  <c r="AB121" i="1"/>
  <c r="P287" i="1"/>
  <c r="AH225" i="1"/>
  <c r="AG122" i="1"/>
  <c r="O278" i="1"/>
  <c r="AG301" i="1"/>
  <c r="AG253" i="1"/>
  <c r="AH117" i="1"/>
  <c r="O284" i="1"/>
  <c r="P240" i="1"/>
  <c r="N206" i="1"/>
  <c r="O206" i="1" s="1"/>
  <c r="N250" i="1"/>
  <c r="P193" i="1"/>
  <c r="P164" i="1"/>
  <c r="P116" i="1"/>
  <c r="P259" i="1"/>
  <c r="O129" i="1"/>
  <c r="O254" i="1"/>
  <c r="P249" i="1"/>
  <c r="V301" i="1"/>
  <c r="W301" i="1" s="1"/>
  <c r="V283" i="1"/>
  <c r="W283" i="1" s="1"/>
  <c r="AH286" i="1"/>
  <c r="P229" i="1"/>
  <c r="AH297" i="1"/>
  <c r="P136" i="1"/>
  <c r="AH181" i="1"/>
  <c r="N302" i="1"/>
  <c r="P302" i="1" s="1"/>
  <c r="O128" i="1"/>
  <c r="AL116" i="1"/>
  <c r="AO116" i="1" s="1"/>
  <c r="AQ116" i="1" s="1"/>
  <c r="V296" i="1"/>
  <c r="W296" i="1" s="1"/>
  <c r="V293" i="1"/>
  <c r="W293" i="1" s="1"/>
  <c r="V282" i="1"/>
  <c r="W282" i="1" s="1"/>
  <c r="V277" i="1"/>
  <c r="W277" i="1" s="1"/>
  <c r="V243" i="1"/>
  <c r="W243" i="1" s="1"/>
  <c r="V221" i="1"/>
  <c r="W221" i="1" s="1"/>
  <c r="V176" i="1"/>
  <c r="W176" i="1" s="1"/>
  <c r="V165" i="1"/>
  <c r="W165" i="1" s="1"/>
  <c r="V157" i="1"/>
  <c r="W157" i="1" s="1"/>
  <c r="V308" i="1"/>
  <c r="W308" i="1" s="1"/>
  <c r="V245" i="1"/>
  <c r="W245" i="1" s="1"/>
  <c r="AG164" i="1"/>
  <c r="O232" i="1"/>
  <c r="N202" i="1"/>
  <c r="P202" i="1" s="1"/>
  <c r="O283" i="1"/>
  <c r="V303" i="1"/>
  <c r="W303" i="1" s="1"/>
  <c r="O207" i="1"/>
  <c r="P207" i="1"/>
  <c r="P261" i="1"/>
  <c r="O261" i="1"/>
  <c r="P282" i="1"/>
  <c r="O282" i="1"/>
  <c r="P275" i="1"/>
  <c r="O275" i="1"/>
  <c r="AG256" i="1"/>
  <c r="AH209" i="1"/>
  <c r="O301" i="1"/>
  <c r="O213" i="1"/>
  <c r="P131" i="1"/>
  <c r="AF114" i="1"/>
  <c r="AG165" i="1"/>
  <c r="P300" i="1"/>
  <c r="P201" i="1"/>
  <c r="N277" i="1"/>
  <c r="V281" i="1"/>
  <c r="W281" i="1" s="1"/>
  <c r="V274" i="1"/>
  <c r="W274" i="1" s="1"/>
  <c r="V278" i="1"/>
  <c r="W278" i="1" s="1"/>
  <c r="V149" i="1"/>
  <c r="W149" i="1" s="1"/>
  <c r="AA114" i="1"/>
  <c r="AC114" i="1" s="1"/>
  <c r="V129" i="1"/>
  <c r="W129" i="1" s="1"/>
  <c r="P268" i="1"/>
  <c r="P213" i="1"/>
  <c r="P181" i="1"/>
  <c r="AH221" i="1"/>
  <c r="V134" i="1"/>
  <c r="W134" i="1" s="1"/>
  <c r="O196" i="1"/>
  <c r="AH289" i="1"/>
  <c r="P205" i="1"/>
  <c r="N144" i="1"/>
  <c r="P144" i="1" s="1"/>
  <c r="N260" i="1"/>
  <c r="N192" i="1"/>
  <c r="V291" i="1"/>
  <c r="W291" i="1" s="1"/>
  <c r="V290" i="1"/>
  <c r="W290" i="1" s="1"/>
  <c r="O146" i="1"/>
  <c r="N117" i="1"/>
  <c r="N114" i="1"/>
  <c r="O114" i="1" s="1"/>
  <c r="V175" i="1"/>
  <c r="W175" i="1" s="1"/>
  <c r="N235" i="1"/>
  <c r="O235" i="1" s="1"/>
  <c r="V253" i="1"/>
  <c r="W253" i="1" s="1"/>
  <c r="V216" i="1"/>
  <c r="W216" i="1" s="1"/>
  <c r="O270" i="1"/>
  <c r="O227" i="1"/>
  <c r="V256" i="1"/>
  <c r="W256" i="1" s="1"/>
  <c r="V238" i="1"/>
  <c r="W238" i="1" s="1"/>
  <c r="V228" i="1"/>
  <c r="W228" i="1" s="1"/>
  <c r="P310" i="1"/>
  <c r="V298" i="1"/>
  <c r="W298" i="1" s="1"/>
  <c r="V262" i="1"/>
  <c r="W262" i="1" s="1"/>
  <c r="AG190" i="1"/>
  <c r="O126" i="1"/>
  <c r="V312" i="1"/>
  <c r="W312" i="1" s="1"/>
  <c r="V183" i="1"/>
  <c r="W183" i="1" s="1"/>
  <c r="V133" i="1"/>
  <c r="W133" i="1" s="1"/>
  <c r="V288" i="1"/>
  <c r="W288" i="1" s="1"/>
  <c r="V234" i="1"/>
  <c r="W234" i="1" s="1"/>
  <c r="V205" i="1"/>
  <c r="W205" i="1" s="1"/>
  <c r="V182" i="1"/>
  <c r="W182" i="1" s="1"/>
  <c r="AG163" i="1"/>
  <c r="P223" i="1"/>
  <c r="O176" i="1"/>
  <c r="V289" i="1"/>
  <c r="W289" i="1" s="1"/>
  <c r="V272" i="1"/>
  <c r="W272" i="1" s="1"/>
  <c r="V287" i="1"/>
  <c r="W287" i="1" s="1"/>
  <c r="V214" i="1"/>
  <c r="W214" i="1" s="1"/>
  <c r="V196" i="1"/>
  <c r="W196" i="1" s="1"/>
  <c r="V185" i="1"/>
  <c r="W185" i="1" s="1"/>
  <c r="V178" i="1"/>
  <c r="W178" i="1" s="1"/>
  <c r="V126" i="1"/>
  <c r="W126" i="1" s="1"/>
  <c r="V179" i="1"/>
  <c r="W179" i="1" s="1"/>
  <c r="V119" i="1"/>
  <c r="W119" i="1" s="1"/>
  <c r="V167" i="1"/>
  <c r="W167" i="1" s="1"/>
  <c r="V141" i="1"/>
  <c r="W141" i="1" s="1"/>
  <c r="V191" i="1"/>
  <c r="W191" i="1" s="1"/>
  <c r="V299" i="1"/>
  <c r="V285" i="1"/>
  <c r="W285" i="1" s="1"/>
  <c r="V268" i="1"/>
  <c r="V260" i="1"/>
  <c r="W260" i="1" s="1"/>
  <c r="V223" i="1"/>
  <c r="W223" i="1" s="1"/>
  <c r="V192" i="1"/>
  <c r="V181" i="1"/>
  <c r="W181" i="1" s="1"/>
  <c r="V210" i="1"/>
  <c r="W210" i="1" s="1"/>
  <c r="V122" i="1"/>
  <c r="W122" i="1" s="1"/>
  <c r="V163" i="1"/>
  <c r="W163" i="1" s="1"/>
  <c r="AG237" i="1"/>
  <c r="V171" i="1"/>
  <c r="W171" i="1" s="1"/>
  <c r="V280" i="1"/>
  <c r="W280" i="1" s="1"/>
  <c r="V273" i="1"/>
  <c r="W273" i="1" s="1"/>
  <c r="V239" i="1"/>
  <c r="W239" i="1" s="1"/>
  <c r="V217" i="1"/>
  <c r="W217" i="1" s="1"/>
  <c r="O179" i="1"/>
  <c r="N296" i="1"/>
  <c r="V232" i="1"/>
  <c r="W232" i="1" s="1"/>
  <c r="V125" i="1"/>
  <c r="W125" i="1" s="1"/>
  <c r="V314" i="1"/>
  <c r="W314" i="1" s="1"/>
  <c r="V267" i="1"/>
  <c r="W267" i="1" s="1"/>
  <c r="V189" i="1"/>
  <c r="W189" i="1" s="1"/>
  <c r="V130" i="1"/>
  <c r="W130" i="1" s="1"/>
  <c r="V284" i="1"/>
  <c r="W284" i="1" s="1"/>
  <c r="V263" i="1"/>
  <c r="V254" i="1"/>
  <c r="W254" i="1" s="1"/>
  <c r="V244" i="1"/>
  <c r="W244" i="1" s="1"/>
  <c r="V230" i="1"/>
  <c r="W230" i="1" s="1"/>
  <c r="V212" i="1"/>
  <c r="W212" i="1" s="1"/>
  <c r="V201" i="1"/>
  <c r="W201" i="1" s="1"/>
  <c r="V194" i="1"/>
  <c r="W194" i="1" s="1"/>
  <c r="V142" i="1"/>
  <c r="W142" i="1" s="1"/>
  <c r="V135" i="1"/>
  <c r="V132" i="1"/>
  <c r="W132" i="1" s="1"/>
  <c r="V161" i="1"/>
  <c r="W161" i="1" s="1"/>
  <c r="V159" i="1"/>
  <c r="W159" i="1" s="1"/>
  <c r="V295" i="1"/>
  <c r="W295" i="1" s="1"/>
  <c r="V294" i="1"/>
  <c r="W294" i="1" s="1"/>
  <c r="V264" i="1"/>
  <c r="W264" i="1" s="1"/>
  <c r="V233" i="1"/>
  <c r="W233" i="1" s="1"/>
  <c r="V236" i="1"/>
  <c r="W236" i="1" s="1"/>
  <c r="V219" i="1"/>
  <c r="W219" i="1" s="1"/>
  <c r="V172" i="1"/>
  <c r="W172" i="1" s="1"/>
  <c r="V170" i="1"/>
  <c r="W170" i="1" s="1"/>
  <c r="V140" i="1"/>
  <c r="W140" i="1" s="1"/>
  <c r="N158" i="1"/>
  <c r="N306" i="1"/>
  <c r="N307" i="1"/>
  <c r="O307" i="1" s="1"/>
  <c r="O244" i="1"/>
  <c r="O187" i="1"/>
  <c r="P185" i="1"/>
  <c r="N219" i="1"/>
  <c r="O219" i="1" s="1"/>
  <c r="N217" i="1"/>
  <c r="N298" i="1"/>
  <c r="O298" i="1" s="1"/>
  <c r="N157" i="1"/>
  <c r="N204" i="1"/>
  <c r="O204" i="1" s="1"/>
  <c r="O247" i="1"/>
  <c r="N141" i="1"/>
  <c r="P141" i="1" s="1"/>
  <c r="O203" i="1"/>
  <c r="O183" i="1"/>
  <c r="N222" i="1"/>
  <c r="P222" i="1" s="1"/>
  <c r="N295" i="1"/>
  <c r="O295" i="1" s="1"/>
  <c r="P203" i="1"/>
  <c r="N233" i="1"/>
  <c r="O233" i="1" s="1"/>
  <c r="P156" i="1"/>
  <c r="O156" i="1"/>
  <c r="P115" i="1"/>
  <c r="O115" i="1"/>
  <c r="P280" i="1"/>
  <c r="O280" i="1"/>
  <c r="P186" i="1"/>
  <c r="O186" i="1"/>
  <c r="O236" i="1"/>
  <c r="P236" i="1"/>
  <c r="P150" i="1"/>
  <c r="O150" i="1"/>
  <c r="P124" i="1"/>
  <c r="O124" i="1"/>
  <c r="O264" i="1"/>
  <c r="P264" i="1"/>
  <c r="P134" i="1"/>
  <c r="O134" i="1"/>
  <c r="O208" i="1"/>
  <c r="P208" i="1"/>
  <c r="AB229" i="1"/>
  <c r="AC229" i="1"/>
  <c r="AC120" i="1"/>
  <c r="AB120" i="1"/>
  <c r="AH273" i="1"/>
  <c r="AG273" i="1"/>
  <c r="V292" i="1"/>
  <c r="AB242" i="1"/>
  <c r="AC242" i="1"/>
  <c r="AC248" i="1"/>
  <c r="AB248" i="1"/>
  <c r="AC218" i="1"/>
  <c r="AB218" i="1"/>
  <c r="AB200" i="1"/>
  <c r="AC200" i="1"/>
  <c r="AC173" i="1"/>
  <c r="AB173" i="1"/>
  <c r="AC166" i="1"/>
  <c r="AB166" i="1"/>
  <c r="AC175" i="1"/>
  <c r="AB175" i="1"/>
  <c r="AC155" i="1"/>
  <c r="AB155" i="1"/>
  <c r="AC136" i="1"/>
  <c r="AB136" i="1"/>
  <c r="AC274" i="1"/>
  <c r="AB274" i="1"/>
  <c r="AC278" i="1"/>
  <c r="AB278" i="1"/>
  <c r="AB184" i="1"/>
  <c r="AC184" i="1"/>
  <c r="AH245" i="1"/>
  <c r="AG245" i="1"/>
  <c r="AC276" i="1"/>
  <c r="AB276" i="1"/>
  <c r="AC232" i="1"/>
  <c r="AB232" i="1"/>
  <c r="AC139" i="1"/>
  <c r="AB139" i="1"/>
  <c r="AC133" i="1"/>
  <c r="AB133" i="1"/>
  <c r="AG257" i="1"/>
  <c r="AH257" i="1"/>
  <c r="AC300" i="1"/>
  <c r="AB300" i="1"/>
  <c r="AC272" i="1"/>
  <c r="AB272" i="1"/>
  <c r="AB196" i="1"/>
  <c r="AC196" i="1"/>
  <c r="AC178" i="1"/>
  <c r="AB178" i="1"/>
  <c r="AC179" i="1"/>
  <c r="AB179" i="1"/>
  <c r="AG309" i="1"/>
  <c r="AH309" i="1"/>
  <c r="AH239" i="1"/>
  <c r="AG239" i="1"/>
  <c r="AH191" i="1"/>
  <c r="AG191" i="1"/>
  <c r="P309" i="1"/>
  <c r="O309" i="1"/>
  <c r="P199" i="1"/>
  <c r="O199" i="1"/>
  <c r="O177" i="1"/>
  <c r="P177" i="1"/>
  <c r="O127" i="1"/>
  <c r="P127" i="1"/>
  <c r="AC161" i="1"/>
  <c r="AB161" i="1"/>
  <c r="AC159" i="1"/>
  <c r="AB159" i="1"/>
  <c r="AC124" i="1"/>
  <c r="AB124" i="1"/>
  <c r="AC296" i="1"/>
  <c r="AB296" i="1"/>
  <c r="AC282" i="1"/>
  <c r="AB282" i="1"/>
  <c r="AC277" i="1"/>
  <c r="AB277" i="1"/>
  <c r="AC243" i="1"/>
  <c r="AB243" i="1"/>
  <c r="AC256" i="1"/>
  <c r="AB256" i="1"/>
  <c r="AC237" i="1"/>
  <c r="AB237" i="1"/>
  <c r="AB221" i="1"/>
  <c r="AC221" i="1"/>
  <c r="AC238" i="1"/>
  <c r="AB238" i="1"/>
  <c r="AB176" i="1"/>
  <c r="AC176" i="1"/>
  <c r="AC228" i="1"/>
  <c r="AB228" i="1"/>
  <c r="AC165" i="1"/>
  <c r="AB165" i="1"/>
  <c r="AC206" i="1"/>
  <c r="AB206" i="1"/>
  <c r="AC174" i="1"/>
  <c r="AB174" i="1"/>
  <c r="AG233" i="1"/>
  <c r="AH233" i="1"/>
  <c r="AG150" i="1"/>
  <c r="AH150" i="1"/>
  <c r="P170" i="1"/>
  <c r="O170" i="1"/>
  <c r="AC273" i="1"/>
  <c r="AB273" i="1"/>
  <c r="AC255" i="1"/>
  <c r="AB255" i="1"/>
  <c r="AB239" i="1"/>
  <c r="AC239" i="1"/>
  <c r="AB217" i="1"/>
  <c r="AC217" i="1"/>
  <c r="AC193" i="1"/>
  <c r="AB193" i="1"/>
  <c r="AB150" i="1"/>
  <c r="AC150" i="1"/>
  <c r="P118" i="1"/>
  <c r="O118" i="1"/>
  <c r="P273" i="1"/>
  <c r="O273" i="1"/>
  <c r="AC314" i="1"/>
  <c r="AB314" i="1"/>
  <c r="V305" i="1"/>
  <c r="AB288" i="1"/>
  <c r="AC288" i="1"/>
  <c r="AB292" i="1"/>
  <c r="AC292" i="1"/>
  <c r="AB267" i="1"/>
  <c r="AC267" i="1"/>
  <c r="V269" i="1"/>
  <c r="V266" i="1"/>
  <c r="V248" i="1"/>
  <c r="AC234" i="1"/>
  <c r="AB234" i="1"/>
  <c r="V215" i="1"/>
  <c r="V224" i="1"/>
  <c r="V168" i="1"/>
  <c r="AC205" i="1"/>
  <c r="AB205" i="1"/>
  <c r="AC189" i="1"/>
  <c r="AB189" i="1"/>
  <c r="V198" i="1"/>
  <c r="AC182" i="1"/>
  <c r="AB182" i="1"/>
  <c r="V146" i="1"/>
  <c r="AB130" i="1"/>
  <c r="AC130" i="1"/>
  <c r="AC195" i="1"/>
  <c r="AB195" i="1"/>
  <c r="V152" i="1"/>
  <c r="V136" i="1"/>
  <c r="AH170" i="1"/>
  <c r="AG170" i="1"/>
  <c r="AH208" i="1"/>
  <c r="AG208" i="1"/>
  <c r="N255" i="1"/>
  <c r="V310" i="1"/>
  <c r="AC303" i="1"/>
  <c r="AB303" i="1"/>
  <c r="V297" i="1"/>
  <c r="AB284" i="1"/>
  <c r="AC284" i="1"/>
  <c r="V279" i="1"/>
  <c r="AB263" i="1"/>
  <c r="AC263" i="1"/>
  <c r="AC265" i="1"/>
  <c r="AB265" i="1"/>
  <c r="AB254" i="1"/>
  <c r="AC254" i="1"/>
  <c r="AC270" i="1"/>
  <c r="AB270" i="1"/>
  <c r="AC259" i="1"/>
  <c r="AB259" i="1"/>
  <c r="AC244" i="1"/>
  <c r="AB244" i="1"/>
  <c r="AC249" i="1"/>
  <c r="AB249" i="1"/>
  <c r="AC230" i="1"/>
  <c r="AB230" i="1"/>
  <c r="AB211" i="1"/>
  <c r="AC211" i="1"/>
  <c r="V164" i="1"/>
  <c r="AC201" i="1"/>
  <c r="AB201" i="1"/>
  <c r="AC194" i="1"/>
  <c r="AB194" i="1"/>
  <c r="V158" i="1"/>
  <c r="AB142" i="1"/>
  <c r="AC142" i="1"/>
  <c r="V151" i="1"/>
  <c r="AC135" i="1"/>
  <c r="AB135" i="1"/>
  <c r="V148" i="1"/>
  <c r="AC132" i="1"/>
  <c r="AB132" i="1"/>
  <c r="AC187" i="1"/>
  <c r="AB187" i="1"/>
  <c r="AH298" i="1"/>
  <c r="AG298" i="1"/>
  <c r="AG204" i="1"/>
  <c r="AH204" i="1"/>
  <c r="AH193" i="1"/>
  <c r="AG193" i="1"/>
  <c r="N262" i="1"/>
  <c r="P252" i="1"/>
  <c r="O252" i="1"/>
  <c r="P191" i="1"/>
  <c r="O191" i="1"/>
  <c r="P125" i="1"/>
  <c r="O125" i="1"/>
  <c r="V222" i="1"/>
  <c r="W222" i="1" s="1"/>
  <c r="AC208" i="1"/>
  <c r="AB208" i="1"/>
  <c r="AB134" i="1"/>
  <c r="AC134" i="1"/>
  <c r="AC156" i="1"/>
  <c r="AB156" i="1"/>
  <c r="V124" i="1"/>
  <c r="W124" i="1" s="1"/>
  <c r="V306" i="1"/>
  <c r="AB299" i="1"/>
  <c r="AC299" i="1"/>
  <c r="AC285" i="1"/>
  <c r="AB285" i="1"/>
  <c r="AC268" i="1"/>
  <c r="AB268" i="1"/>
  <c r="V250" i="1"/>
  <c r="AC260" i="1"/>
  <c r="AB260" i="1"/>
  <c r="V240" i="1"/>
  <c r="V237" i="1"/>
  <c r="V226" i="1"/>
  <c r="V241" i="1"/>
  <c r="V209" i="1"/>
  <c r="AB192" i="1"/>
  <c r="AC192" i="1"/>
  <c r="V197" i="1"/>
  <c r="AC181" i="1"/>
  <c r="AB181" i="1"/>
  <c r="AC190" i="1"/>
  <c r="AB190" i="1"/>
  <c r="V174" i="1"/>
  <c r="AC210" i="1"/>
  <c r="AB210" i="1"/>
  <c r="V138" i="1"/>
  <c r="AB122" i="1"/>
  <c r="AC122" i="1"/>
  <c r="AC163" i="1"/>
  <c r="AB163" i="1"/>
  <c r="V131" i="1"/>
  <c r="V220" i="1"/>
  <c r="AB160" i="1"/>
  <c r="AC160" i="1"/>
  <c r="V128" i="1"/>
  <c r="V115" i="1"/>
  <c r="W115" i="1" s="1"/>
  <c r="AG217" i="1"/>
  <c r="AH217" i="1"/>
  <c r="AG118" i="1"/>
  <c r="AH118" i="1"/>
  <c r="N245" i="1"/>
  <c r="N188" i="1"/>
  <c r="N140" i="1"/>
  <c r="V145" i="1"/>
  <c r="AC171" i="1"/>
  <c r="AB171" i="1"/>
  <c r="AC157" i="1"/>
  <c r="AB157" i="1"/>
  <c r="AB302" i="1"/>
  <c r="AC302" i="1"/>
  <c r="AB295" i="1"/>
  <c r="AC295" i="1"/>
  <c r="AC307" i="1"/>
  <c r="AB307" i="1"/>
  <c r="AC308" i="1"/>
  <c r="AB308" i="1"/>
  <c r="AC264" i="1"/>
  <c r="AB264" i="1"/>
  <c r="V246" i="1"/>
  <c r="W246" i="1" s="1"/>
  <c r="V255" i="1"/>
  <c r="W255" i="1" s="1"/>
  <c r="AB233" i="1"/>
  <c r="AC233" i="1"/>
  <c r="AC219" i="1"/>
  <c r="AB219" i="1"/>
  <c r="AC245" i="1"/>
  <c r="AB245" i="1"/>
  <c r="AB172" i="1"/>
  <c r="AC172" i="1"/>
  <c r="AC170" i="1"/>
  <c r="AB170" i="1"/>
  <c r="V199" i="1"/>
  <c r="W199" i="1" s="1"/>
  <c r="AC311" i="1"/>
  <c r="AB311" i="1"/>
  <c r="AB281" i="1"/>
  <c r="AC281" i="1"/>
  <c r="AC251" i="1"/>
  <c r="AB251" i="1"/>
  <c r="AC149" i="1"/>
  <c r="AB149" i="1"/>
  <c r="AC312" i="1"/>
  <c r="AB312" i="1"/>
  <c r="V195" i="1"/>
  <c r="AC123" i="1"/>
  <c r="AB123" i="1"/>
  <c r="AC183" i="1"/>
  <c r="AB183" i="1"/>
  <c r="AH307" i="1"/>
  <c r="AG307" i="1"/>
  <c r="AH252" i="1"/>
  <c r="AG252" i="1"/>
  <c r="AH186" i="1"/>
  <c r="AG186" i="1"/>
  <c r="AH125" i="1"/>
  <c r="AG125" i="1"/>
  <c r="AC125" i="1"/>
  <c r="AB125" i="1"/>
  <c r="AC310" i="1"/>
  <c r="AB310" i="1"/>
  <c r="AB289" i="1"/>
  <c r="AC289" i="1"/>
  <c r="AC287" i="1"/>
  <c r="AB287" i="1"/>
  <c r="V270" i="1"/>
  <c r="V249" i="1"/>
  <c r="AB214" i="1"/>
  <c r="AC214" i="1"/>
  <c r="AC185" i="1"/>
  <c r="AB185" i="1"/>
  <c r="AB126" i="1"/>
  <c r="AC126" i="1"/>
  <c r="AC119" i="1"/>
  <c r="AB119" i="1"/>
  <c r="AC167" i="1"/>
  <c r="AB167" i="1"/>
  <c r="V187" i="1"/>
  <c r="AG302" i="1"/>
  <c r="AH302" i="1"/>
  <c r="AH124" i="1"/>
  <c r="AG124" i="1"/>
  <c r="N246" i="1"/>
  <c r="AB305" i="1"/>
  <c r="AC305" i="1"/>
  <c r="AC291" i="1"/>
  <c r="AB291" i="1"/>
  <c r="AC290" i="1"/>
  <c r="AB290" i="1"/>
  <c r="AC269" i="1"/>
  <c r="AB269" i="1"/>
  <c r="AC266" i="1"/>
  <c r="AB266" i="1"/>
  <c r="V251" i="1"/>
  <c r="V229" i="1"/>
  <c r="V231" i="1"/>
  <c r="AC215" i="1"/>
  <c r="AB215" i="1"/>
  <c r="AC224" i="1"/>
  <c r="AB224" i="1"/>
  <c r="V184" i="1"/>
  <c r="AB168" i="1"/>
  <c r="AC168" i="1"/>
  <c r="AC198" i="1"/>
  <c r="AB198" i="1"/>
  <c r="AB146" i="1"/>
  <c r="AC146" i="1"/>
  <c r="O155" i="1"/>
  <c r="P155" i="1"/>
  <c r="O139" i="1"/>
  <c r="P139" i="1"/>
  <c r="O123" i="1"/>
  <c r="P123" i="1"/>
  <c r="AC152" i="1"/>
  <c r="AB152" i="1"/>
  <c r="AH157" i="1"/>
  <c r="AG157" i="1"/>
  <c r="AH147" i="1"/>
  <c r="AG147" i="1"/>
  <c r="V300" i="1"/>
  <c r="AC297" i="1"/>
  <c r="AB297" i="1"/>
  <c r="V286" i="1"/>
  <c r="AB279" i="1"/>
  <c r="AC279" i="1"/>
  <c r="V265" i="1"/>
  <c r="V247" i="1"/>
  <c r="V259" i="1"/>
  <c r="V225" i="1"/>
  <c r="V227" i="1"/>
  <c r="V211" i="1"/>
  <c r="AC212" i="1"/>
  <c r="AB212" i="1"/>
  <c r="V180" i="1"/>
  <c r="AB164" i="1"/>
  <c r="AC164" i="1"/>
  <c r="V169" i="1"/>
  <c r="V162" i="1"/>
  <c r="AB158" i="1"/>
  <c r="AC158" i="1"/>
  <c r="AC151" i="1"/>
  <c r="AB151" i="1"/>
  <c r="AC148" i="1"/>
  <c r="AB148" i="1"/>
  <c r="AG188" i="1"/>
  <c r="AH188" i="1"/>
  <c r="AH156" i="1"/>
  <c r="AG156" i="1"/>
  <c r="N271" i="1"/>
  <c r="P175" i="1"/>
  <c r="O175" i="1"/>
  <c r="AH143" i="1"/>
  <c r="AG143" i="1"/>
  <c r="AC222" i="1"/>
  <c r="AB222" i="1"/>
  <c r="V208" i="1"/>
  <c r="W208" i="1" s="1"/>
  <c r="V186" i="1"/>
  <c r="W186" i="1" s="1"/>
  <c r="V127" i="1"/>
  <c r="W127" i="1" s="1"/>
  <c r="V156" i="1"/>
  <c r="W156" i="1" s="1"/>
  <c r="V313" i="1"/>
  <c r="AC306" i="1"/>
  <c r="AB306" i="1"/>
  <c r="AB293" i="1"/>
  <c r="AC293" i="1"/>
  <c r="V275" i="1"/>
  <c r="V261" i="1"/>
  <c r="AB250" i="1"/>
  <c r="AC250" i="1"/>
  <c r="AC240" i="1"/>
  <c r="AB240" i="1"/>
  <c r="AC226" i="1"/>
  <c r="AB226" i="1"/>
  <c r="AC241" i="1"/>
  <c r="AB241" i="1"/>
  <c r="AB207" i="1"/>
  <c r="AC207" i="1"/>
  <c r="AC197" i="1"/>
  <c r="AB197" i="1"/>
  <c r="V206" i="1"/>
  <c r="V190" i="1"/>
  <c r="V154" i="1"/>
  <c r="AB138" i="1"/>
  <c r="AC138" i="1"/>
  <c r="V147" i="1"/>
  <c r="AC131" i="1"/>
  <c r="AB131" i="1"/>
  <c r="AC220" i="1"/>
  <c r="AB220" i="1"/>
  <c r="V144" i="1"/>
  <c r="AC128" i="1"/>
  <c r="AB128" i="1"/>
  <c r="AC115" i="1"/>
  <c r="AB115" i="1"/>
  <c r="AH294" i="1"/>
  <c r="AG294" i="1"/>
  <c r="AG271" i="1"/>
  <c r="AH271" i="1"/>
  <c r="AH171" i="1"/>
  <c r="AG171" i="1"/>
  <c r="N172" i="1"/>
  <c r="AC145" i="1"/>
  <c r="AB145" i="1"/>
  <c r="N143" i="1"/>
  <c r="V309" i="1"/>
  <c r="W309" i="1" s="1"/>
  <c r="V302" i="1"/>
  <c r="W302" i="1" s="1"/>
  <c r="AC304" i="1"/>
  <c r="AB304" i="1"/>
  <c r="AC294" i="1"/>
  <c r="AB294" i="1"/>
  <c r="V271" i="1"/>
  <c r="W271" i="1" s="1"/>
  <c r="AB280" i="1"/>
  <c r="AC280" i="1"/>
  <c r="V257" i="1"/>
  <c r="AB246" i="1"/>
  <c r="AC246" i="1"/>
  <c r="V252" i="1"/>
  <c r="W252" i="1" s="1"/>
  <c r="AC235" i="1"/>
  <c r="AB235" i="1"/>
  <c r="V204" i="1"/>
  <c r="W204" i="1" s="1"/>
  <c r="AB188" i="1"/>
  <c r="AC188" i="1"/>
  <c r="V177" i="1"/>
  <c r="W177" i="1" s="1"/>
  <c r="AC202" i="1"/>
  <c r="AB202" i="1"/>
  <c r="V118" i="1"/>
  <c r="W118" i="1" s="1"/>
  <c r="AC143" i="1"/>
  <c r="AB143" i="1"/>
  <c r="AC199" i="1"/>
  <c r="AB199" i="1"/>
  <c r="AH169" i="1"/>
  <c r="AG169" i="1"/>
  <c r="AC258" i="1"/>
  <c r="AB258" i="1"/>
  <c r="AC231" i="1"/>
  <c r="AB231" i="1"/>
  <c r="AH202" i="1"/>
  <c r="AG202" i="1"/>
  <c r="AH141" i="1"/>
  <c r="AG141" i="1"/>
  <c r="P308" i="1"/>
  <c r="O308" i="1"/>
  <c r="AC129" i="1"/>
  <c r="AB129" i="1"/>
  <c r="P132" i="1"/>
  <c r="O132" i="1"/>
  <c r="AC286" i="1"/>
  <c r="AB286" i="1"/>
  <c r="AC247" i="1"/>
  <c r="AB247" i="1"/>
  <c r="AB225" i="1"/>
  <c r="AC225" i="1"/>
  <c r="AC253" i="1"/>
  <c r="AB253" i="1"/>
  <c r="AC227" i="1"/>
  <c r="AB227" i="1"/>
  <c r="AB180" i="1"/>
  <c r="AC180" i="1"/>
  <c r="AC169" i="1"/>
  <c r="AB169" i="1"/>
  <c r="AC216" i="1"/>
  <c r="AB216" i="1"/>
  <c r="AC162" i="1"/>
  <c r="AB162" i="1"/>
  <c r="AH262" i="1"/>
  <c r="AG262" i="1"/>
  <c r="AH222" i="1"/>
  <c r="AG222" i="1"/>
  <c r="AG172" i="1"/>
  <c r="AH172" i="1"/>
  <c r="AH140" i="1"/>
  <c r="AG140" i="1"/>
  <c r="P171" i="1"/>
  <c r="O171" i="1"/>
  <c r="AH159" i="1"/>
  <c r="AG159" i="1"/>
  <c r="AC141" i="1"/>
  <c r="AB141" i="1"/>
  <c r="AC186" i="1"/>
  <c r="AB186" i="1"/>
  <c r="AC191" i="1"/>
  <c r="AB191" i="1"/>
  <c r="AC127" i="1"/>
  <c r="AB127" i="1"/>
  <c r="AB313" i="1"/>
  <c r="AC313" i="1"/>
  <c r="AC301" i="1"/>
  <c r="AB301" i="1"/>
  <c r="AB275" i="1"/>
  <c r="AC275" i="1"/>
  <c r="AC283" i="1"/>
  <c r="AB283" i="1"/>
  <c r="AC261" i="1"/>
  <c r="AB261" i="1"/>
  <c r="AC223" i="1"/>
  <c r="AB223" i="1"/>
  <c r="V207" i="1"/>
  <c r="AC209" i="1"/>
  <c r="AB209" i="1"/>
  <c r="AB154" i="1"/>
  <c r="AC154" i="1"/>
  <c r="AC147" i="1"/>
  <c r="AB147" i="1"/>
  <c r="V160" i="1"/>
  <c r="AC144" i="1"/>
  <c r="AB144" i="1"/>
  <c r="AH308" i="1"/>
  <c r="AG308" i="1"/>
  <c r="AH280" i="1"/>
  <c r="AG280" i="1"/>
  <c r="AH255" i="1"/>
  <c r="AG255" i="1"/>
  <c r="AH177" i="1"/>
  <c r="AG177" i="1"/>
  <c r="N304" i="1"/>
  <c r="N239" i="1"/>
  <c r="AB309" i="1"/>
  <c r="AC309" i="1"/>
  <c r="V307" i="1"/>
  <c r="W307" i="1" s="1"/>
  <c r="V304" i="1"/>
  <c r="W304" i="1" s="1"/>
  <c r="AC298" i="1"/>
  <c r="AB298" i="1"/>
  <c r="AB271" i="1"/>
  <c r="AC271" i="1"/>
  <c r="AB257" i="1"/>
  <c r="AC257" i="1"/>
  <c r="AC252" i="1"/>
  <c r="AB252" i="1"/>
  <c r="AC262" i="1"/>
  <c r="AB262" i="1"/>
  <c r="AC236" i="1"/>
  <c r="AB236" i="1"/>
  <c r="AB204" i="1"/>
  <c r="AC204" i="1"/>
  <c r="V193" i="1"/>
  <c r="AC177" i="1"/>
  <c r="AB177" i="1"/>
  <c r="V150" i="1"/>
  <c r="W150" i="1" s="1"/>
  <c r="AB118" i="1"/>
  <c r="AC118" i="1"/>
  <c r="AC140" i="1"/>
  <c r="AB140" i="1"/>
  <c r="AL117" i="1" l="1"/>
  <c r="AN117" i="1" s="1"/>
  <c r="AL137" i="1"/>
  <c r="AN137" i="1" s="1"/>
  <c r="AL123" i="1"/>
  <c r="AO123" i="1" s="1"/>
  <c r="AQ123" i="1" s="1"/>
  <c r="P189" i="1"/>
  <c r="P266" i="1"/>
  <c r="O130" i="1"/>
  <c r="P285" i="1"/>
  <c r="O152" i="1"/>
  <c r="AB114" i="1"/>
  <c r="P153" i="1"/>
  <c r="O231" i="1"/>
  <c r="AL254" i="1"/>
  <c r="AN254" i="1" s="1"/>
  <c r="AL155" i="1"/>
  <c r="AO155" i="1" s="1"/>
  <c r="AQ155" i="1" s="1"/>
  <c r="AL296" i="1"/>
  <c r="AM296" i="1" s="1"/>
  <c r="AP296" i="1" s="1"/>
  <c r="P149" i="1"/>
  <c r="AL126" i="1"/>
  <c r="AO126" i="1" s="1"/>
  <c r="AQ126" i="1" s="1"/>
  <c r="AL218" i="1"/>
  <c r="AN218" i="1" s="1"/>
  <c r="AL121" i="1"/>
  <c r="AM121" i="1" s="1"/>
  <c r="AP121" i="1" s="1"/>
  <c r="O121" i="1"/>
  <c r="P178" i="1"/>
  <c r="AL216" i="1"/>
  <c r="AM216" i="1" s="1"/>
  <c r="AP216" i="1" s="1"/>
  <c r="O234" i="1"/>
  <c r="AL203" i="1"/>
  <c r="AM203" i="1" s="1"/>
  <c r="AP203" i="1" s="1"/>
  <c r="P216" i="1"/>
  <c r="AL173" i="1"/>
  <c r="AN173" i="1" s="1"/>
  <c r="AL311" i="1"/>
  <c r="AM311" i="1" s="1"/>
  <c r="AP311" i="1" s="1"/>
  <c r="P311" i="1"/>
  <c r="O197" i="1"/>
  <c r="O166" i="1"/>
  <c r="P276" i="1"/>
  <c r="P195" i="1"/>
  <c r="AL308" i="1"/>
  <c r="AM308" i="1" s="1"/>
  <c r="AP308" i="1" s="1"/>
  <c r="AL256" i="1"/>
  <c r="AN256" i="1" s="1"/>
  <c r="AL243" i="1"/>
  <c r="AN243" i="1" s="1"/>
  <c r="O293" i="1"/>
  <c r="O182" i="1"/>
  <c r="AL293" i="1"/>
  <c r="AM293" i="1" s="1"/>
  <c r="AP293" i="1" s="1"/>
  <c r="O138" i="1"/>
  <c r="O238" i="1"/>
  <c r="O160" i="1"/>
  <c r="P267" i="1"/>
  <c r="P210" i="1"/>
  <c r="O288" i="1"/>
  <c r="AL189" i="1"/>
  <c r="AO189" i="1" s="1"/>
  <c r="AQ189" i="1" s="1"/>
  <c r="AL221" i="1"/>
  <c r="AO221" i="1" s="1"/>
  <c r="AQ221" i="1" s="1"/>
  <c r="V114" i="1"/>
  <c r="O314" i="1"/>
  <c r="P314" i="1"/>
  <c r="P219" i="1"/>
  <c r="AL281" i="1"/>
  <c r="AN281" i="1" s="1"/>
  <c r="AL312" i="1"/>
  <c r="AN312" i="1" s="1"/>
  <c r="O224" i="1"/>
  <c r="O281" i="1"/>
  <c r="AL288" i="1"/>
  <c r="AO288" i="1" s="1"/>
  <c r="AQ288" i="1" s="1"/>
  <c r="AL153" i="1"/>
  <c r="AM153" i="1" s="1"/>
  <c r="AP153" i="1" s="1"/>
  <c r="O312" i="1"/>
  <c r="P228" i="1"/>
  <c r="O242" i="1"/>
  <c r="P307" i="1"/>
  <c r="O218" i="1"/>
  <c r="P251" i="1"/>
  <c r="P151" i="1"/>
  <c r="AL276" i="1"/>
  <c r="AO276" i="1" s="1"/>
  <c r="AQ276" i="1" s="1"/>
  <c r="AL242" i="1"/>
  <c r="AM242" i="1" s="1"/>
  <c r="AP242" i="1" s="1"/>
  <c r="AL294" i="1"/>
  <c r="AO294" i="1" s="1"/>
  <c r="AQ294" i="1" s="1"/>
  <c r="AL181" i="1"/>
  <c r="AN181" i="1" s="1"/>
  <c r="AL132" i="1"/>
  <c r="AO132" i="1" s="1"/>
  <c r="AQ132" i="1" s="1"/>
  <c r="AL205" i="1"/>
  <c r="AN205" i="1" s="1"/>
  <c r="AL166" i="1"/>
  <c r="AN166" i="1" s="1"/>
  <c r="AO213" i="1"/>
  <c r="AQ213" i="1" s="1"/>
  <c r="AL232" i="1"/>
  <c r="AM232" i="1" s="1"/>
  <c r="AP232" i="1" s="1"/>
  <c r="AL283" i="1"/>
  <c r="AM283" i="1" s="1"/>
  <c r="AP283" i="1" s="1"/>
  <c r="AL214" i="1"/>
  <c r="AO214" i="1" s="1"/>
  <c r="AQ214" i="1" s="1"/>
  <c r="AL201" i="1"/>
  <c r="AO201" i="1" s="1"/>
  <c r="AQ201" i="1" s="1"/>
  <c r="AN213" i="1"/>
  <c r="AM116" i="1"/>
  <c r="AP116" i="1" s="1"/>
  <c r="AL200" i="1"/>
  <c r="AM200" i="1" s="1"/>
  <c r="AP200" i="1" s="1"/>
  <c r="O167" i="1"/>
  <c r="P241" i="1"/>
  <c r="P298" i="1"/>
  <c r="AL165" i="1"/>
  <c r="AM165" i="1" s="1"/>
  <c r="AP165" i="1" s="1"/>
  <c r="AN116" i="1"/>
  <c r="P145" i="1"/>
  <c r="AL303" i="1"/>
  <c r="AM303" i="1" s="1"/>
  <c r="AP303" i="1" s="1"/>
  <c r="AL196" i="1"/>
  <c r="AO196" i="1" s="1"/>
  <c r="AQ196" i="1" s="1"/>
  <c r="AL217" i="1"/>
  <c r="AO217" i="1" s="1"/>
  <c r="AQ217" i="1" s="1"/>
  <c r="O292" i="1"/>
  <c r="AL171" i="1"/>
  <c r="AN171" i="1" s="1"/>
  <c r="P135" i="1"/>
  <c r="O135" i="1"/>
  <c r="AL182" i="1"/>
  <c r="AM182" i="1" s="1"/>
  <c r="AP182" i="1" s="1"/>
  <c r="AL179" i="1"/>
  <c r="AM179" i="1" s="1"/>
  <c r="AP179" i="1" s="1"/>
  <c r="AL235" i="1"/>
  <c r="AN235" i="1" s="1"/>
  <c r="AL289" i="1"/>
  <c r="AM289" i="1" s="1"/>
  <c r="AP289" i="1" s="1"/>
  <c r="P235" i="1"/>
  <c r="AL133" i="1"/>
  <c r="AO133" i="1" s="1"/>
  <c r="AQ133" i="1" s="1"/>
  <c r="AL139" i="1"/>
  <c r="AO139" i="1" s="1"/>
  <c r="AQ139" i="1" s="1"/>
  <c r="AL210" i="1"/>
  <c r="AN210" i="1" s="1"/>
  <c r="AL244" i="1"/>
  <c r="AN244" i="1" s="1"/>
  <c r="O305" i="1"/>
  <c r="AL291" i="1"/>
  <c r="AM291" i="1" s="1"/>
  <c r="AP291" i="1" s="1"/>
  <c r="AL228" i="1"/>
  <c r="AM228" i="1" s="1"/>
  <c r="AP228" i="1" s="1"/>
  <c r="AL194" i="1"/>
  <c r="AO194" i="1" s="1"/>
  <c r="AQ194" i="1" s="1"/>
  <c r="AL191" i="1"/>
  <c r="AM191" i="1" s="1"/>
  <c r="AP191" i="1" s="1"/>
  <c r="AL258" i="1"/>
  <c r="AN258" i="1" s="1"/>
  <c r="AL120" i="1"/>
  <c r="AN120" i="1" s="1"/>
  <c r="AL273" i="1"/>
  <c r="AN273" i="1" s="1"/>
  <c r="P248" i="1"/>
  <c r="O248" i="1"/>
  <c r="AL142" i="1"/>
  <c r="AO142" i="1" s="1"/>
  <c r="AQ142" i="1" s="1"/>
  <c r="AL298" i="1"/>
  <c r="AM298" i="1" s="1"/>
  <c r="AP298" i="1" s="1"/>
  <c r="AL285" i="1"/>
  <c r="AO285" i="1" s="1"/>
  <c r="AQ285" i="1" s="1"/>
  <c r="AL253" i="1"/>
  <c r="AN253" i="1" s="1"/>
  <c r="AL157" i="1"/>
  <c r="AN157" i="1" s="1"/>
  <c r="AL202" i="1"/>
  <c r="AM202" i="1" s="1"/>
  <c r="AP202" i="1" s="1"/>
  <c r="O303" i="1"/>
  <c r="AL178" i="1"/>
  <c r="AN178" i="1" s="1"/>
  <c r="O202" i="1"/>
  <c r="AL278" i="1"/>
  <c r="AM278" i="1" s="1"/>
  <c r="AP278" i="1" s="1"/>
  <c r="AL167" i="1"/>
  <c r="AO167" i="1" s="1"/>
  <c r="AQ167" i="1" s="1"/>
  <c r="AL161" i="1"/>
  <c r="AM161" i="1" s="1"/>
  <c r="AP161" i="1" s="1"/>
  <c r="AL130" i="1"/>
  <c r="AO130" i="1" s="1"/>
  <c r="AQ130" i="1" s="1"/>
  <c r="AL122" i="1"/>
  <c r="AN122" i="1" s="1"/>
  <c r="AL125" i="1"/>
  <c r="AN125" i="1" s="1"/>
  <c r="P204" i="1"/>
  <c r="P220" i="1"/>
  <c r="P133" i="1"/>
  <c r="P291" i="1"/>
  <c r="O291" i="1"/>
  <c r="P299" i="1"/>
  <c r="O299" i="1"/>
  <c r="P250" i="1"/>
  <c r="O250" i="1"/>
  <c r="AL282" i="1"/>
  <c r="AO282" i="1" s="1"/>
  <c r="AQ282" i="1" s="1"/>
  <c r="AL129" i="1"/>
  <c r="AO129" i="1" s="1"/>
  <c r="AQ129" i="1" s="1"/>
  <c r="AL260" i="1"/>
  <c r="AO260" i="1" s="1"/>
  <c r="AQ260" i="1" s="1"/>
  <c r="AL212" i="1"/>
  <c r="AN212" i="1" s="1"/>
  <c r="AL287" i="1"/>
  <c r="AM287" i="1" s="1"/>
  <c r="AP287" i="1" s="1"/>
  <c r="AL274" i="1"/>
  <c r="AM274" i="1" s="1"/>
  <c r="AP274" i="1" s="1"/>
  <c r="AL301" i="1"/>
  <c r="AN301" i="1" s="1"/>
  <c r="P206" i="1"/>
  <c r="AL163" i="1"/>
  <c r="AO163" i="1" s="1"/>
  <c r="AQ163" i="1" s="1"/>
  <c r="AL176" i="1"/>
  <c r="P157" i="1"/>
  <c r="P114" i="1"/>
  <c r="O302" i="1"/>
  <c r="O157" i="1"/>
  <c r="P233" i="1"/>
  <c r="AL219" i="1"/>
  <c r="AO219" i="1" s="1"/>
  <c r="AQ219" i="1" s="1"/>
  <c r="AL267" i="1"/>
  <c r="AN267" i="1" s="1"/>
  <c r="AL236" i="1"/>
  <c r="AO236" i="1" s="1"/>
  <c r="AQ236" i="1" s="1"/>
  <c r="AL238" i="1"/>
  <c r="AM238" i="1" s="1"/>
  <c r="AP238" i="1" s="1"/>
  <c r="AL290" i="1"/>
  <c r="AM290" i="1" s="1"/>
  <c r="AP290" i="1" s="1"/>
  <c r="AG114" i="1"/>
  <c r="AH114" i="1"/>
  <c r="AL185" i="1"/>
  <c r="AM185" i="1" s="1"/>
  <c r="AP185" i="1" s="1"/>
  <c r="AL134" i="1"/>
  <c r="AM134" i="1" s="1"/>
  <c r="AP134" i="1" s="1"/>
  <c r="O144" i="1"/>
  <c r="P192" i="1"/>
  <c r="O192" i="1"/>
  <c r="P117" i="1"/>
  <c r="O117" i="1"/>
  <c r="AL277" i="1"/>
  <c r="P277" i="1"/>
  <c r="O277" i="1"/>
  <c r="AL234" i="1"/>
  <c r="AO234" i="1" s="1"/>
  <c r="AQ234" i="1" s="1"/>
  <c r="AL183" i="1"/>
  <c r="AM183" i="1" s="1"/>
  <c r="AP183" i="1" s="1"/>
  <c r="AL159" i="1"/>
  <c r="AN159" i="1" s="1"/>
  <c r="AO117" i="1"/>
  <c r="AQ117" i="1" s="1"/>
  <c r="AL149" i="1"/>
  <c r="AO149" i="1" s="1"/>
  <c r="AQ149" i="1" s="1"/>
  <c r="AL141" i="1"/>
  <c r="AM141" i="1" s="1"/>
  <c r="AP141" i="1" s="1"/>
  <c r="AL264" i="1"/>
  <c r="AN264" i="1" s="1"/>
  <c r="P260" i="1"/>
  <c r="O260" i="1"/>
  <c r="P306" i="1"/>
  <c r="O306" i="1"/>
  <c r="W299" i="1"/>
  <c r="AL299" i="1"/>
  <c r="AL119" i="1"/>
  <c r="AN119" i="1" s="1"/>
  <c r="O217" i="1"/>
  <c r="AL230" i="1"/>
  <c r="AO230" i="1" s="1"/>
  <c r="AQ230" i="1" s="1"/>
  <c r="AL222" i="1"/>
  <c r="AN222" i="1" s="1"/>
  <c r="P158" i="1"/>
  <c r="O158" i="1"/>
  <c r="AM117" i="1"/>
  <c r="AP117" i="1" s="1"/>
  <c r="AL314" i="1"/>
  <c r="AO314" i="1" s="1"/>
  <c r="AQ314" i="1" s="1"/>
  <c r="AL272" i="1"/>
  <c r="AM272" i="1" s="1"/>
  <c r="AP272" i="1" s="1"/>
  <c r="W268" i="1"/>
  <c r="AL268" i="1"/>
  <c r="AL175" i="1"/>
  <c r="AN175" i="1" s="1"/>
  <c r="AL223" i="1"/>
  <c r="AN223" i="1" s="1"/>
  <c r="AL284" i="1"/>
  <c r="AN284" i="1" s="1"/>
  <c r="AL170" i="1"/>
  <c r="AN170" i="1" s="1"/>
  <c r="AL280" i="1"/>
  <c r="AO280" i="1" s="1"/>
  <c r="AQ280" i="1" s="1"/>
  <c r="W135" i="1"/>
  <c r="AL135" i="1"/>
  <c r="W263" i="1"/>
  <c r="AL263" i="1"/>
  <c r="O296" i="1"/>
  <c r="P296" i="1"/>
  <c r="W192" i="1"/>
  <c r="AL192" i="1"/>
  <c r="P217" i="1"/>
  <c r="P295" i="1"/>
  <c r="O141" i="1"/>
  <c r="AL295" i="1"/>
  <c r="AN295" i="1" s="1"/>
  <c r="AL233" i="1"/>
  <c r="AN233" i="1" s="1"/>
  <c r="O222" i="1"/>
  <c r="AL304" i="1"/>
  <c r="P304" i="1"/>
  <c r="O304" i="1"/>
  <c r="O143" i="1"/>
  <c r="AL143" i="1"/>
  <c r="P143" i="1"/>
  <c r="W147" i="1"/>
  <c r="AL147" i="1"/>
  <c r="W190" i="1"/>
  <c r="AL190" i="1"/>
  <c r="W313" i="1"/>
  <c r="AL313" i="1"/>
  <c r="AL271" i="1"/>
  <c r="P271" i="1"/>
  <c r="O271" i="1"/>
  <c r="W169" i="1"/>
  <c r="AL169" i="1"/>
  <c r="W225" i="1"/>
  <c r="AL225" i="1"/>
  <c r="AL307" i="1"/>
  <c r="W184" i="1"/>
  <c r="AL184" i="1"/>
  <c r="AL140" i="1"/>
  <c r="P140" i="1"/>
  <c r="O140" i="1"/>
  <c r="W128" i="1"/>
  <c r="AL128" i="1"/>
  <c r="W131" i="1"/>
  <c r="AL131" i="1"/>
  <c r="W174" i="1"/>
  <c r="AL174" i="1"/>
  <c r="W209" i="1"/>
  <c r="AL209" i="1"/>
  <c r="W240" i="1"/>
  <c r="AL240" i="1"/>
  <c r="W151" i="1"/>
  <c r="AL151" i="1"/>
  <c r="W164" i="1"/>
  <c r="AL164" i="1"/>
  <c r="AL255" i="1"/>
  <c r="O255" i="1"/>
  <c r="P255" i="1"/>
  <c r="W224" i="1"/>
  <c r="AL224" i="1"/>
  <c r="W248" i="1"/>
  <c r="AL248" i="1"/>
  <c r="AL118" i="1"/>
  <c r="AL177" i="1"/>
  <c r="AL199" i="1"/>
  <c r="AL302" i="1"/>
  <c r="AL150" i="1"/>
  <c r="AL115" i="1"/>
  <c r="W193" i="1"/>
  <c r="AL193" i="1"/>
  <c r="AL172" i="1"/>
  <c r="P172" i="1"/>
  <c r="O172" i="1"/>
  <c r="W206" i="1"/>
  <c r="AL206" i="1"/>
  <c r="W259" i="1"/>
  <c r="AL259" i="1"/>
  <c r="W300" i="1"/>
  <c r="AL300" i="1"/>
  <c r="W231" i="1"/>
  <c r="AL231" i="1"/>
  <c r="AL246" i="1"/>
  <c r="P246" i="1"/>
  <c r="O246" i="1"/>
  <c r="W249" i="1"/>
  <c r="AL249" i="1"/>
  <c r="AL188" i="1"/>
  <c r="P188" i="1"/>
  <c r="O188" i="1"/>
  <c r="W138" i="1"/>
  <c r="AL138" i="1"/>
  <c r="W197" i="1"/>
  <c r="AL197" i="1"/>
  <c r="W241" i="1"/>
  <c r="AL241" i="1"/>
  <c r="AL252" i="1"/>
  <c r="W148" i="1"/>
  <c r="AL148" i="1"/>
  <c r="W310" i="1"/>
  <c r="AL310" i="1"/>
  <c r="W136" i="1"/>
  <c r="AL136" i="1"/>
  <c r="W215" i="1"/>
  <c r="AL215" i="1"/>
  <c r="W266" i="1"/>
  <c r="AL266" i="1"/>
  <c r="W305" i="1"/>
  <c r="AL305" i="1"/>
  <c r="AL127" i="1"/>
  <c r="AL309" i="1"/>
  <c r="W292" i="1"/>
  <c r="AL292" i="1"/>
  <c r="AL208" i="1"/>
  <c r="W207" i="1"/>
  <c r="AL207" i="1"/>
  <c r="W257" i="1"/>
  <c r="AL257" i="1"/>
  <c r="W261" i="1"/>
  <c r="AL261" i="1"/>
  <c r="W211" i="1"/>
  <c r="AL211" i="1"/>
  <c r="W247" i="1"/>
  <c r="AL247" i="1"/>
  <c r="W286" i="1"/>
  <c r="AL286" i="1"/>
  <c r="W229" i="1"/>
  <c r="AL229" i="1"/>
  <c r="W187" i="1"/>
  <c r="AL187" i="1"/>
  <c r="W270" i="1"/>
  <c r="AL270" i="1"/>
  <c r="AL245" i="1"/>
  <c r="P245" i="1"/>
  <c r="O245" i="1"/>
  <c r="W226" i="1"/>
  <c r="AL226" i="1"/>
  <c r="W306" i="1"/>
  <c r="AL306" i="1"/>
  <c r="AL262" i="1"/>
  <c r="P262" i="1"/>
  <c r="O262" i="1"/>
  <c r="W297" i="1"/>
  <c r="AL297" i="1"/>
  <c r="W152" i="1"/>
  <c r="AL152" i="1"/>
  <c r="W198" i="1"/>
  <c r="AL198" i="1"/>
  <c r="W269" i="1"/>
  <c r="AL269" i="1"/>
  <c r="AL124" i="1"/>
  <c r="AL186" i="1"/>
  <c r="AL239" i="1"/>
  <c r="P239" i="1"/>
  <c r="O239" i="1"/>
  <c r="W160" i="1"/>
  <c r="AL160" i="1"/>
  <c r="W144" i="1"/>
  <c r="AL144" i="1"/>
  <c r="W154" i="1"/>
  <c r="AL154" i="1"/>
  <c r="W275" i="1"/>
  <c r="AL275" i="1"/>
  <c r="W162" i="1"/>
  <c r="AL162" i="1"/>
  <c r="W180" i="1"/>
  <c r="AL180" i="1"/>
  <c r="W227" i="1"/>
  <c r="AL227" i="1"/>
  <c r="W265" i="1"/>
  <c r="AL265" i="1"/>
  <c r="W251" i="1"/>
  <c r="AL251" i="1"/>
  <c r="W195" i="1"/>
  <c r="AL195" i="1"/>
  <c r="AO137" i="1"/>
  <c r="AQ137" i="1" s="1"/>
  <c r="W145" i="1"/>
  <c r="AL145" i="1"/>
  <c r="W220" i="1"/>
  <c r="AL220" i="1"/>
  <c r="W237" i="1"/>
  <c r="AL237" i="1"/>
  <c r="W250" i="1"/>
  <c r="AL250" i="1"/>
  <c r="W158" i="1"/>
  <c r="AL158" i="1"/>
  <c r="W279" i="1"/>
  <c r="AL279" i="1"/>
  <c r="W146" i="1"/>
  <c r="AL146" i="1"/>
  <c r="W168" i="1"/>
  <c r="AL168" i="1"/>
  <c r="AL204" i="1"/>
  <c r="AL156" i="1"/>
  <c r="AN121" i="1" l="1"/>
  <c r="AO311" i="1"/>
  <c r="AQ311" i="1" s="1"/>
  <c r="AM243" i="1"/>
  <c r="AP243" i="1" s="1"/>
  <c r="AM137" i="1"/>
  <c r="AP137" i="1" s="1"/>
  <c r="AN311" i="1"/>
  <c r="AM123" i="1"/>
  <c r="AP123" i="1" s="1"/>
  <c r="AN123" i="1"/>
  <c r="AN296" i="1"/>
  <c r="AO296" i="1"/>
  <c r="AQ296" i="1" s="1"/>
  <c r="AO121" i="1"/>
  <c r="AQ121" i="1" s="1"/>
  <c r="AN203" i="1"/>
  <c r="AO173" i="1"/>
  <c r="AQ173" i="1" s="1"/>
  <c r="AM155" i="1"/>
  <c r="AP155" i="1" s="1"/>
  <c r="AO218" i="1"/>
  <c r="AQ218" i="1" s="1"/>
  <c r="AO243" i="1"/>
  <c r="AQ243" i="1" s="1"/>
  <c r="AM139" i="1"/>
  <c r="AP139" i="1" s="1"/>
  <c r="AM126" i="1"/>
  <c r="AP126" i="1" s="1"/>
  <c r="AN155" i="1"/>
  <c r="AO256" i="1"/>
  <c r="AQ256" i="1" s="1"/>
  <c r="AM173" i="1"/>
  <c r="AP173" i="1" s="1"/>
  <c r="AM218" i="1"/>
  <c r="AP218" i="1" s="1"/>
  <c r="AO216" i="1"/>
  <c r="AQ216" i="1" s="1"/>
  <c r="AN221" i="1"/>
  <c r="AN216" i="1"/>
  <c r="AO293" i="1"/>
  <c r="AQ293" i="1" s="1"/>
  <c r="AN126" i="1"/>
  <c r="AO254" i="1"/>
  <c r="AQ254" i="1" s="1"/>
  <c r="AM254" i="1"/>
  <c r="AP254" i="1" s="1"/>
  <c r="AO203" i="1"/>
  <c r="AQ203" i="1" s="1"/>
  <c r="AN308" i="1"/>
  <c r="AO308" i="1"/>
  <c r="AQ308" i="1" s="1"/>
  <c r="AO205" i="1"/>
  <c r="AQ205" i="1" s="1"/>
  <c r="AN293" i="1"/>
  <c r="AM256" i="1"/>
  <c r="AP256" i="1" s="1"/>
  <c r="AM221" i="1"/>
  <c r="AP221" i="1" s="1"/>
  <c r="AM276" i="1"/>
  <c r="AP276" i="1" s="1"/>
  <c r="AN163" i="1"/>
  <c r="AM189" i="1"/>
  <c r="AP189" i="1" s="1"/>
  <c r="AN189" i="1"/>
  <c r="AM217" i="1"/>
  <c r="AP217" i="1" s="1"/>
  <c r="AM312" i="1"/>
  <c r="AP312" i="1" s="1"/>
  <c r="AN289" i="1"/>
  <c r="AO153" i="1"/>
  <c r="AQ153" i="1" s="1"/>
  <c r="W114" i="1"/>
  <c r="AL114" i="1"/>
  <c r="AO114" i="1" s="1"/>
  <c r="AQ114" i="1" s="1"/>
  <c r="AN242" i="1"/>
  <c r="AN182" i="1"/>
  <c r="AN283" i="1"/>
  <c r="AO125" i="1"/>
  <c r="AQ125" i="1" s="1"/>
  <c r="AN282" i="1"/>
  <c r="AM167" i="1"/>
  <c r="AP167" i="1" s="1"/>
  <c r="AM288" i="1"/>
  <c r="AP288" i="1" s="1"/>
  <c r="AO281" i="1"/>
  <c r="AQ281" i="1" s="1"/>
  <c r="AM196" i="1"/>
  <c r="AP196" i="1" s="1"/>
  <c r="AO159" i="1"/>
  <c r="AQ159" i="1" s="1"/>
  <c r="AN288" i="1"/>
  <c r="AN298" i="1"/>
  <c r="AM281" i="1"/>
  <c r="AP281" i="1" s="1"/>
  <c r="AM233" i="1"/>
  <c r="AP233" i="1" s="1"/>
  <c r="AN217" i="1"/>
  <c r="AO289" i="1"/>
  <c r="AQ289" i="1" s="1"/>
  <c r="AN202" i="1"/>
  <c r="AO312" i="1"/>
  <c r="AQ312" i="1" s="1"/>
  <c r="AM210" i="1"/>
  <c r="AP210" i="1" s="1"/>
  <c r="AN276" i="1"/>
  <c r="AO212" i="1"/>
  <c r="AQ212" i="1" s="1"/>
  <c r="AN153" i="1"/>
  <c r="AM280" i="1"/>
  <c r="AP280" i="1" s="1"/>
  <c r="AM294" i="1"/>
  <c r="AP294" i="1" s="1"/>
  <c r="AN191" i="1"/>
  <c r="AN200" i="1"/>
  <c r="AN165" i="1"/>
  <c r="AO166" i="1"/>
  <c r="AQ166" i="1" s="1"/>
  <c r="AO165" i="1"/>
  <c r="AQ165" i="1" s="1"/>
  <c r="AM133" i="1"/>
  <c r="AP133" i="1" s="1"/>
  <c r="AM214" i="1"/>
  <c r="AP214" i="1" s="1"/>
  <c r="AO200" i="1"/>
  <c r="AQ200" i="1" s="1"/>
  <c r="AM166" i="1"/>
  <c r="AP166" i="1" s="1"/>
  <c r="AN214" i="1"/>
  <c r="AN294" i="1"/>
  <c r="AO258" i="1"/>
  <c r="AQ258" i="1" s="1"/>
  <c r="AO119" i="1"/>
  <c r="AQ119" i="1" s="1"/>
  <c r="AM130" i="1"/>
  <c r="AP130" i="1" s="1"/>
  <c r="AO157" i="1"/>
  <c r="AQ157" i="1" s="1"/>
  <c r="AO181" i="1"/>
  <c r="AQ181" i="1" s="1"/>
  <c r="AM201" i="1"/>
  <c r="AP201" i="1" s="1"/>
  <c r="AM273" i="1"/>
  <c r="AP273" i="1" s="1"/>
  <c r="AM223" i="1"/>
  <c r="AP223" i="1" s="1"/>
  <c r="AM122" i="1"/>
  <c r="AP122" i="1" s="1"/>
  <c r="AO278" i="1"/>
  <c r="AQ278" i="1" s="1"/>
  <c r="AN285" i="1"/>
  <c r="AN228" i="1"/>
  <c r="AO242" i="1"/>
  <c r="AQ242" i="1" s="1"/>
  <c r="AM264" i="1"/>
  <c r="AP264" i="1" s="1"/>
  <c r="AO283" i="1"/>
  <c r="AQ283" i="1" s="1"/>
  <c r="AO223" i="1"/>
  <c r="AQ223" i="1" s="1"/>
  <c r="AM212" i="1"/>
  <c r="AP212" i="1" s="1"/>
  <c r="AO228" i="1"/>
  <c r="AQ228" i="1" s="1"/>
  <c r="AO210" i="1"/>
  <c r="AQ210" i="1" s="1"/>
  <c r="AM205" i="1"/>
  <c r="AP205" i="1" s="1"/>
  <c r="AM181" i="1"/>
  <c r="AP181" i="1" s="1"/>
  <c r="AO171" i="1"/>
  <c r="AQ171" i="1" s="1"/>
  <c r="AN201" i="1"/>
  <c r="AN179" i="1"/>
  <c r="AO120" i="1"/>
  <c r="AQ120" i="1" s="1"/>
  <c r="AN303" i="1"/>
  <c r="AN291" i="1"/>
  <c r="AN141" i="1"/>
  <c r="AO298" i="1"/>
  <c r="AQ298" i="1" s="1"/>
  <c r="AM219" i="1"/>
  <c r="AP219" i="1" s="1"/>
  <c r="AN232" i="1"/>
  <c r="AM260" i="1"/>
  <c r="AP260" i="1" s="1"/>
  <c r="AN130" i="1"/>
  <c r="AO235" i="1"/>
  <c r="AQ235" i="1" s="1"/>
  <c r="AN139" i="1"/>
  <c r="AM157" i="1"/>
  <c r="AP157" i="1" s="1"/>
  <c r="AN196" i="1"/>
  <c r="AN272" i="1"/>
  <c r="AN183" i="1"/>
  <c r="AN132" i="1"/>
  <c r="AO291" i="1"/>
  <c r="AQ291" i="1" s="1"/>
  <c r="AM258" i="1"/>
  <c r="AP258" i="1" s="1"/>
  <c r="AO273" i="1"/>
  <c r="AQ273" i="1" s="1"/>
  <c r="AN219" i="1"/>
  <c r="AO232" i="1"/>
  <c r="AQ232" i="1" s="1"/>
  <c r="AN260" i="1"/>
  <c r="AM235" i="1"/>
  <c r="AP235" i="1" s="1"/>
  <c r="AM132" i="1"/>
  <c r="AP132" i="1" s="1"/>
  <c r="AO272" i="1"/>
  <c r="AQ272" i="1" s="1"/>
  <c r="AO183" i="1"/>
  <c r="AQ183" i="1" s="1"/>
  <c r="AM129" i="1"/>
  <c r="AP129" i="1" s="1"/>
  <c r="AM171" i="1"/>
  <c r="AP171" i="1" s="1"/>
  <c r="AO191" i="1"/>
  <c r="AQ191" i="1" s="1"/>
  <c r="AO303" i="1"/>
  <c r="AQ303" i="1" s="1"/>
  <c r="AO179" i="1"/>
  <c r="AQ179" i="1" s="1"/>
  <c r="AM234" i="1"/>
  <c r="AP234" i="1" s="1"/>
  <c r="AM178" i="1"/>
  <c r="AP178" i="1" s="1"/>
  <c r="AN133" i="1"/>
  <c r="AO178" i="1"/>
  <c r="AQ178" i="1" s="1"/>
  <c r="AN161" i="1"/>
  <c r="AM120" i="1"/>
  <c r="AP120" i="1" s="1"/>
  <c r="AM142" i="1"/>
  <c r="AP142" i="1" s="1"/>
  <c r="AM163" i="1"/>
  <c r="AP163" i="1" s="1"/>
  <c r="AO267" i="1"/>
  <c r="AQ267" i="1" s="1"/>
  <c r="AM244" i="1"/>
  <c r="AP244" i="1" s="1"/>
  <c r="AO182" i="1"/>
  <c r="AQ182" i="1" s="1"/>
  <c r="AN290" i="1"/>
  <c r="AO244" i="1"/>
  <c r="AQ244" i="1" s="1"/>
  <c r="AM230" i="1"/>
  <c r="AP230" i="1" s="1"/>
  <c r="AN134" i="1"/>
  <c r="AO284" i="1"/>
  <c r="AQ284" i="1" s="1"/>
  <c r="AO253" i="1"/>
  <c r="AQ253" i="1" s="1"/>
  <c r="AO290" i="1"/>
  <c r="AQ290" i="1" s="1"/>
  <c r="AM125" i="1"/>
  <c r="AP125" i="1" s="1"/>
  <c r="AM282" i="1"/>
  <c r="AP282" i="1" s="1"/>
  <c r="AM253" i="1"/>
  <c r="AP253" i="1" s="1"/>
  <c r="AM267" i="1"/>
  <c r="AP267" i="1" s="1"/>
  <c r="AM194" i="1"/>
  <c r="AP194" i="1" s="1"/>
  <c r="AN287" i="1"/>
  <c r="AN194" i="1"/>
  <c r="AO287" i="1"/>
  <c r="AQ287" i="1" s="1"/>
  <c r="AN167" i="1"/>
  <c r="AO134" i="1"/>
  <c r="AQ134" i="1" s="1"/>
  <c r="AO233" i="1"/>
  <c r="AQ233" i="1" s="1"/>
  <c r="AO122" i="1"/>
  <c r="AQ122" i="1" s="1"/>
  <c r="AM159" i="1"/>
  <c r="AP159" i="1" s="1"/>
  <c r="AN278" i="1"/>
  <c r="AM285" i="1"/>
  <c r="AP285" i="1" s="1"/>
  <c r="AO161" i="1"/>
  <c r="AQ161" i="1" s="1"/>
  <c r="AO202" i="1"/>
  <c r="AQ202" i="1" s="1"/>
  <c r="AN185" i="1"/>
  <c r="AO238" i="1"/>
  <c r="AQ238" i="1" s="1"/>
  <c r="AM295" i="1"/>
  <c r="AP295" i="1" s="1"/>
  <c r="AN142" i="1"/>
  <c r="AO264" i="1"/>
  <c r="AQ264" i="1" s="1"/>
  <c r="AM149" i="1"/>
  <c r="AP149" i="1" s="1"/>
  <c r="AO222" i="1"/>
  <c r="AQ222" i="1" s="1"/>
  <c r="AN274" i="1"/>
  <c r="AM176" i="1"/>
  <c r="AP176" i="1" s="1"/>
  <c r="AN176" i="1"/>
  <c r="AO176" i="1"/>
  <c r="AQ176" i="1" s="1"/>
  <c r="AN129" i="1"/>
  <c r="AO274" i="1"/>
  <c r="AQ274" i="1" s="1"/>
  <c r="AN236" i="1"/>
  <c r="AM301" i="1"/>
  <c r="AP301" i="1" s="1"/>
  <c r="AO301" i="1"/>
  <c r="AQ301" i="1" s="1"/>
  <c r="AO175" i="1"/>
  <c r="AQ175" i="1" s="1"/>
  <c r="AM236" i="1"/>
  <c r="AP236" i="1" s="1"/>
  <c r="AO185" i="1"/>
  <c r="AQ185" i="1" s="1"/>
  <c r="AN238" i="1"/>
  <c r="AN234" i="1"/>
  <c r="AO295" i="1"/>
  <c r="AQ295" i="1" s="1"/>
  <c r="AO170" i="1"/>
  <c r="AQ170" i="1" s="1"/>
  <c r="AN149" i="1"/>
  <c r="AM277" i="1"/>
  <c r="AP277" i="1" s="1"/>
  <c r="AO277" i="1"/>
  <c r="AQ277" i="1" s="1"/>
  <c r="AN277" i="1"/>
  <c r="AO141" i="1"/>
  <c r="AQ141" i="1" s="1"/>
  <c r="AN280" i="1"/>
  <c r="AM119" i="1"/>
  <c r="AP119" i="1" s="1"/>
  <c r="AM314" i="1"/>
  <c r="AP314" i="1" s="1"/>
  <c r="AM175" i="1"/>
  <c r="AP175" i="1" s="1"/>
  <c r="AM170" i="1"/>
  <c r="AP170" i="1" s="1"/>
  <c r="AM222" i="1"/>
  <c r="AP222" i="1" s="1"/>
  <c r="AN230" i="1"/>
  <c r="AM284" i="1"/>
  <c r="AP284" i="1" s="1"/>
  <c r="AO299" i="1"/>
  <c r="AQ299" i="1" s="1"/>
  <c r="AN299" i="1"/>
  <c r="AM299" i="1"/>
  <c r="AP299" i="1" s="1"/>
  <c r="AO135" i="1"/>
  <c r="AQ135" i="1" s="1"/>
  <c r="AN135" i="1"/>
  <c r="AM135" i="1"/>
  <c r="AP135" i="1" s="1"/>
  <c r="AM268" i="1"/>
  <c r="AP268" i="1" s="1"/>
  <c r="AO268" i="1"/>
  <c r="AQ268" i="1" s="1"/>
  <c r="AN268" i="1"/>
  <c r="AN314" i="1"/>
  <c r="AN192" i="1"/>
  <c r="AM192" i="1"/>
  <c r="AP192" i="1" s="1"/>
  <c r="AO192" i="1"/>
  <c r="AQ192" i="1" s="1"/>
  <c r="AN263" i="1"/>
  <c r="AM263" i="1"/>
  <c r="AP263" i="1" s="1"/>
  <c r="AO263" i="1"/>
  <c r="AQ263" i="1" s="1"/>
  <c r="AO156" i="1"/>
  <c r="AQ156" i="1" s="1"/>
  <c r="AN156" i="1"/>
  <c r="AM156" i="1"/>
  <c r="AP156" i="1" s="1"/>
  <c r="AN168" i="1"/>
  <c r="AM168" i="1"/>
  <c r="AP168" i="1" s="1"/>
  <c r="AO168" i="1"/>
  <c r="AQ168" i="1" s="1"/>
  <c r="AO237" i="1"/>
  <c r="AQ237" i="1" s="1"/>
  <c r="AN237" i="1"/>
  <c r="AM237" i="1"/>
  <c r="AP237" i="1" s="1"/>
  <c r="AM145" i="1"/>
  <c r="AP145" i="1" s="1"/>
  <c r="AO145" i="1"/>
  <c r="AQ145" i="1" s="1"/>
  <c r="AN145" i="1"/>
  <c r="AM195" i="1"/>
  <c r="AP195" i="1" s="1"/>
  <c r="AO195" i="1"/>
  <c r="AQ195" i="1" s="1"/>
  <c r="AN195" i="1"/>
  <c r="AO198" i="1"/>
  <c r="AQ198" i="1" s="1"/>
  <c r="AN198" i="1"/>
  <c r="AM198" i="1"/>
  <c r="AP198" i="1" s="1"/>
  <c r="AO226" i="1"/>
  <c r="AQ226" i="1" s="1"/>
  <c r="AN226" i="1"/>
  <c r="AM226" i="1"/>
  <c r="AP226" i="1" s="1"/>
  <c r="AM245" i="1"/>
  <c r="AP245" i="1" s="1"/>
  <c r="AO245" i="1"/>
  <c r="AQ245" i="1" s="1"/>
  <c r="AN245" i="1"/>
  <c r="AM187" i="1"/>
  <c r="AP187" i="1" s="1"/>
  <c r="AO187" i="1"/>
  <c r="AQ187" i="1" s="1"/>
  <c r="AN187" i="1"/>
  <c r="AO127" i="1"/>
  <c r="AQ127" i="1" s="1"/>
  <c r="AN127" i="1"/>
  <c r="AM127" i="1"/>
  <c r="AP127" i="1" s="1"/>
  <c r="AO310" i="1"/>
  <c r="AQ310" i="1" s="1"/>
  <c r="AN310" i="1"/>
  <c r="AM310" i="1"/>
  <c r="AP310" i="1" s="1"/>
  <c r="AO252" i="1"/>
  <c r="AQ252" i="1" s="1"/>
  <c r="AN252" i="1"/>
  <c r="AM252" i="1"/>
  <c r="AP252" i="1" s="1"/>
  <c r="AM249" i="1"/>
  <c r="AP249" i="1" s="1"/>
  <c r="AO249" i="1"/>
  <c r="AQ249" i="1" s="1"/>
  <c r="AN249" i="1"/>
  <c r="AN246" i="1"/>
  <c r="AM246" i="1"/>
  <c r="AP246" i="1" s="1"/>
  <c r="AO246" i="1"/>
  <c r="AQ246" i="1" s="1"/>
  <c r="AM259" i="1"/>
  <c r="AP259" i="1" s="1"/>
  <c r="AO259" i="1"/>
  <c r="AQ259" i="1" s="1"/>
  <c r="AN259" i="1"/>
  <c r="AO177" i="1"/>
  <c r="AQ177" i="1" s="1"/>
  <c r="AN177" i="1"/>
  <c r="AM177" i="1"/>
  <c r="AP177" i="1" s="1"/>
  <c r="AM224" i="1"/>
  <c r="AP224" i="1" s="1"/>
  <c r="AO224" i="1"/>
  <c r="AQ224" i="1" s="1"/>
  <c r="AN224" i="1"/>
  <c r="AN255" i="1"/>
  <c r="AM255" i="1"/>
  <c r="AP255" i="1" s="1"/>
  <c r="AO255" i="1"/>
  <c r="AQ255" i="1" s="1"/>
  <c r="AN164" i="1"/>
  <c r="AM164" i="1"/>
  <c r="AP164" i="1" s="1"/>
  <c r="AO164" i="1"/>
  <c r="AQ164" i="1" s="1"/>
  <c r="AO169" i="1"/>
  <c r="AQ169" i="1" s="1"/>
  <c r="AN169" i="1"/>
  <c r="AM169" i="1"/>
  <c r="AP169" i="1" s="1"/>
  <c r="AN271" i="1"/>
  <c r="AM271" i="1"/>
  <c r="AP271" i="1" s="1"/>
  <c r="AO271" i="1"/>
  <c r="AQ271" i="1" s="1"/>
  <c r="AN279" i="1"/>
  <c r="AM279" i="1"/>
  <c r="AP279" i="1" s="1"/>
  <c r="AO279" i="1"/>
  <c r="AQ279" i="1" s="1"/>
  <c r="AO227" i="1"/>
  <c r="AQ227" i="1" s="1"/>
  <c r="AN227" i="1"/>
  <c r="AM227" i="1"/>
  <c r="AP227" i="1" s="1"/>
  <c r="AO162" i="1"/>
  <c r="AQ162" i="1" s="1"/>
  <c r="AN162" i="1"/>
  <c r="AM162" i="1"/>
  <c r="AP162" i="1" s="1"/>
  <c r="AN275" i="1"/>
  <c r="AM275" i="1"/>
  <c r="AP275" i="1" s="1"/>
  <c r="AO275" i="1"/>
  <c r="AQ275" i="1" s="1"/>
  <c r="AO144" i="1"/>
  <c r="AQ144" i="1" s="1"/>
  <c r="AN144" i="1"/>
  <c r="AM144" i="1"/>
  <c r="AP144" i="1" s="1"/>
  <c r="AN229" i="1"/>
  <c r="AM229" i="1"/>
  <c r="AP229" i="1" s="1"/>
  <c r="AO229" i="1"/>
  <c r="AQ229" i="1" s="1"/>
  <c r="AO286" i="1"/>
  <c r="AQ286" i="1" s="1"/>
  <c r="AN286" i="1"/>
  <c r="AM286" i="1"/>
  <c r="AP286" i="1" s="1"/>
  <c r="AN211" i="1"/>
  <c r="AO211" i="1"/>
  <c r="AQ211" i="1" s="1"/>
  <c r="AM211" i="1"/>
  <c r="AP211" i="1" s="1"/>
  <c r="AO261" i="1"/>
  <c r="AQ261" i="1" s="1"/>
  <c r="AN261" i="1"/>
  <c r="AM261" i="1"/>
  <c r="AP261" i="1" s="1"/>
  <c r="AO208" i="1"/>
  <c r="AQ208" i="1" s="1"/>
  <c r="AN208" i="1"/>
  <c r="AM208" i="1"/>
  <c r="AP208" i="1" s="1"/>
  <c r="AN305" i="1"/>
  <c r="AM305" i="1"/>
  <c r="AP305" i="1" s="1"/>
  <c r="AO305" i="1"/>
  <c r="AQ305" i="1" s="1"/>
  <c r="AO215" i="1"/>
  <c r="AQ215" i="1" s="1"/>
  <c r="AN215" i="1"/>
  <c r="AM215" i="1"/>
  <c r="AP215" i="1" s="1"/>
  <c r="AM241" i="1"/>
  <c r="AP241" i="1" s="1"/>
  <c r="AO241" i="1"/>
  <c r="AQ241" i="1" s="1"/>
  <c r="AN241" i="1"/>
  <c r="AN138" i="1"/>
  <c r="AM138" i="1"/>
  <c r="AP138" i="1" s="1"/>
  <c r="AO138" i="1"/>
  <c r="AQ138" i="1" s="1"/>
  <c r="AN188" i="1"/>
  <c r="AM188" i="1"/>
  <c r="AP188" i="1" s="1"/>
  <c r="AO188" i="1"/>
  <c r="AQ188" i="1" s="1"/>
  <c r="AO231" i="1"/>
  <c r="AQ231" i="1" s="1"/>
  <c r="AN231" i="1"/>
  <c r="AM231" i="1"/>
  <c r="AP231" i="1" s="1"/>
  <c r="AO193" i="1"/>
  <c r="AQ193" i="1" s="1"/>
  <c r="AN193" i="1"/>
  <c r="AM193" i="1"/>
  <c r="AP193" i="1" s="1"/>
  <c r="AM115" i="1"/>
  <c r="AP115" i="1" s="1"/>
  <c r="AO115" i="1"/>
  <c r="AQ115" i="1" s="1"/>
  <c r="AN115" i="1"/>
  <c r="AO209" i="1"/>
  <c r="AQ209" i="1" s="1"/>
  <c r="AN209" i="1"/>
  <c r="AM209" i="1"/>
  <c r="AP209" i="1" s="1"/>
  <c r="AO131" i="1"/>
  <c r="AQ131" i="1" s="1"/>
  <c r="AN131" i="1"/>
  <c r="AM131" i="1"/>
  <c r="AP131" i="1" s="1"/>
  <c r="AO190" i="1"/>
  <c r="AQ190" i="1" s="1"/>
  <c r="AN190" i="1"/>
  <c r="AM190" i="1"/>
  <c r="AP190" i="1" s="1"/>
  <c r="AO143" i="1"/>
  <c r="AQ143" i="1" s="1"/>
  <c r="AN143" i="1"/>
  <c r="AM143" i="1"/>
  <c r="AP143" i="1" s="1"/>
  <c r="AN304" i="1"/>
  <c r="AM304" i="1"/>
  <c r="AP304" i="1" s="1"/>
  <c r="AO304" i="1"/>
  <c r="AQ304" i="1" s="1"/>
  <c r="AN146" i="1"/>
  <c r="AM146" i="1"/>
  <c r="AP146" i="1" s="1"/>
  <c r="AO146" i="1"/>
  <c r="AQ146" i="1" s="1"/>
  <c r="AN250" i="1"/>
  <c r="AM250" i="1"/>
  <c r="AP250" i="1" s="1"/>
  <c r="AO250" i="1"/>
  <c r="AQ250" i="1" s="1"/>
  <c r="AM220" i="1"/>
  <c r="AP220" i="1" s="1"/>
  <c r="AO220" i="1"/>
  <c r="AQ220" i="1" s="1"/>
  <c r="AN220" i="1"/>
  <c r="AO251" i="1"/>
  <c r="AQ251" i="1" s="1"/>
  <c r="AN251" i="1"/>
  <c r="AM251" i="1"/>
  <c r="AP251" i="1" s="1"/>
  <c r="AO186" i="1"/>
  <c r="AQ186" i="1" s="1"/>
  <c r="AN186" i="1"/>
  <c r="AM186" i="1"/>
  <c r="AP186" i="1" s="1"/>
  <c r="AO124" i="1"/>
  <c r="AQ124" i="1" s="1"/>
  <c r="AN124" i="1"/>
  <c r="AM124" i="1"/>
  <c r="AP124" i="1" s="1"/>
  <c r="AO269" i="1"/>
  <c r="AQ269" i="1" s="1"/>
  <c r="AN269" i="1"/>
  <c r="AM269" i="1"/>
  <c r="AP269" i="1" s="1"/>
  <c r="AO152" i="1"/>
  <c r="AQ152" i="1" s="1"/>
  <c r="AN152" i="1"/>
  <c r="AM152" i="1"/>
  <c r="AP152" i="1" s="1"/>
  <c r="AO297" i="1"/>
  <c r="AQ297" i="1" s="1"/>
  <c r="AN297" i="1"/>
  <c r="AM297" i="1"/>
  <c r="AP297" i="1" s="1"/>
  <c r="AM262" i="1"/>
  <c r="AP262" i="1" s="1"/>
  <c r="AO262" i="1"/>
  <c r="AQ262" i="1" s="1"/>
  <c r="AN262" i="1"/>
  <c r="AO306" i="1"/>
  <c r="AQ306" i="1" s="1"/>
  <c r="AN306" i="1"/>
  <c r="AM306" i="1"/>
  <c r="AP306" i="1" s="1"/>
  <c r="AM270" i="1"/>
  <c r="AP270" i="1" s="1"/>
  <c r="AO270" i="1"/>
  <c r="AQ270" i="1" s="1"/>
  <c r="AN270" i="1"/>
  <c r="AM292" i="1"/>
  <c r="AP292" i="1" s="1"/>
  <c r="AO292" i="1"/>
  <c r="AQ292" i="1" s="1"/>
  <c r="AN292" i="1"/>
  <c r="AO148" i="1"/>
  <c r="AQ148" i="1" s="1"/>
  <c r="AN148" i="1"/>
  <c r="AM148" i="1"/>
  <c r="AP148" i="1" s="1"/>
  <c r="AO300" i="1"/>
  <c r="AQ300" i="1" s="1"/>
  <c r="AN300" i="1"/>
  <c r="AM300" i="1"/>
  <c r="AP300" i="1" s="1"/>
  <c r="AN150" i="1"/>
  <c r="AM150" i="1"/>
  <c r="AP150" i="1" s="1"/>
  <c r="AO150" i="1"/>
  <c r="AQ150" i="1" s="1"/>
  <c r="AN302" i="1"/>
  <c r="AO302" i="1"/>
  <c r="AQ302" i="1" s="1"/>
  <c r="AM302" i="1"/>
  <c r="AP302" i="1" s="1"/>
  <c r="AO248" i="1"/>
  <c r="AQ248" i="1" s="1"/>
  <c r="AN248" i="1"/>
  <c r="AM248" i="1"/>
  <c r="AP248" i="1" s="1"/>
  <c r="AO151" i="1"/>
  <c r="AQ151" i="1" s="1"/>
  <c r="AN151" i="1"/>
  <c r="AM151" i="1"/>
  <c r="AP151" i="1" s="1"/>
  <c r="AN184" i="1"/>
  <c r="AM184" i="1"/>
  <c r="AP184" i="1" s="1"/>
  <c r="AO184" i="1"/>
  <c r="AQ184" i="1" s="1"/>
  <c r="AN225" i="1"/>
  <c r="AM225" i="1"/>
  <c r="AP225" i="1" s="1"/>
  <c r="AO225" i="1"/>
  <c r="AQ225" i="1" s="1"/>
  <c r="AN204" i="1"/>
  <c r="AM204" i="1"/>
  <c r="AP204" i="1" s="1"/>
  <c r="AO204" i="1"/>
  <c r="AQ204" i="1" s="1"/>
  <c r="AN158" i="1"/>
  <c r="AM158" i="1"/>
  <c r="AP158" i="1" s="1"/>
  <c r="AO158" i="1"/>
  <c r="AQ158" i="1" s="1"/>
  <c r="AO265" i="1"/>
  <c r="AQ265" i="1" s="1"/>
  <c r="AN265" i="1"/>
  <c r="AM265" i="1"/>
  <c r="AP265" i="1" s="1"/>
  <c r="AN180" i="1"/>
  <c r="AM180" i="1"/>
  <c r="AP180" i="1" s="1"/>
  <c r="AO180" i="1"/>
  <c r="AQ180" i="1" s="1"/>
  <c r="AN154" i="1"/>
  <c r="AM154" i="1"/>
  <c r="AP154" i="1" s="1"/>
  <c r="AO154" i="1"/>
  <c r="AQ154" i="1" s="1"/>
  <c r="AN160" i="1"/>
  <c r="AM160" i="1"/>
  <c r="AP160" i="1" s="1"/>
  <c r="AO160" i="1"/>
  <c r="AQ160" i="1" s="1"/>
  <c r="AO239" i="1"/>
  <c r="AQ239" i="1" s="1"/>
  <c r="AN239" i="1"/>
  <c r="AM239" i="1"/>
  <c r="AP239" i="1" s="1"/>
  <c r="AO247" i="1"/>
  <c r="AQ247" i="1" s="1"/>
  <c r="AN247" i="1"/>
  <c r="AM247" i="1"/>
  <c r="AP247" i="1" s="1"/>
  <c r="AN257" i="1"/>
  <c r="AO257" i="1"/>
  <c r="AQ257" i="1" s="1"/>
  <c r="AM257" i="1"/>
  <c r="AP257" i="1" s="1"/>
  <c r="AN207" i="1"/>
  <c r="AM207" i="1"/>
  <c r="AP207" i="1" s="1"/>
  <c r="AO207" i="1"/>
  <c r="AQ207" i="1" s="1"/>
  <c r="AN309" i="1"/>
  <c r="AM309" i="1"/>
  <c r="AP309" i="1" s="1"/>
  <c r="AO309" i="1"/>
  <c r="AQ309" i="1" s="1"/>
  <c r="AM266" i="1"/>
  <c r="AP266" i="1" s="1"/>
  <c r="AO266" i="1"/>
  <c r="AQ266" i="1" s="1"/>
  <c r="AN266" i="1"/>
  <c r="AO136" i="1"/>
  <c r="AQ136" i="1" s="1"/>
  <c r="AN136" i="1"/>
  <c r="AM136" i="1"/>
  <c r="AP136" i="1" s="1"/>
  <c r="AO197" i="1"/>
  <c r="AQ197" i="1" s="1"/>
  <c r="AN197" i="1"/>
  <c r="AM197" i="1"/>
  <c r="AP197" i="1" s="1"/>
  <c r="AM206" i="1"/>
  <c r="AP206" i="1" s="1"/>
  <c r="AO206" i="1"/>
  <c r="AQ206" i="1" s="1"/>
  <c r="AN206" i="1"/>
  <c r="AN172" i="1"/>
  <c r="AM172" i="1"/>
  <c r="AP172" i="1" s="1"/>
  <c r="AO172" i="1"/>
  <c r="AQ172" i="1" s="1"/>
  <c r="AM199" i="1"/>
  <c r="AP199" i="1" s="1"/>
  <c r="AO199" i="1"/>
  <c r="AQ199" i="1" s="1"/>
  <c r="AN199" i="1"/>
  <c r="AN118" i="1"/>
  <c r="AM118" i="1"/>
  <c r="AP118" i="1" s="1"/>
  <c r="AO118" i="1"/>
  <c r="AQ118" i="1" s="1"/>
  <c r="AO240" i="1"/>
  <c r="AQ240" i="1" s="1"/>
  <c r="AN240" i="1"/>
  <c r="AM240" i="1"/>
  <c r="AP240" i="1" s="1"/>
  <c r="AO174" i="1"/>
  <c r="AQ174" i="1" s="1"/>
  <c r="AN174" i="1"/>
  <c r="AM174" i="1"/>
  <c r="AP174" i="1" s="1"/>
  <c r="AO128" i="1"/>
  <c r="AQ128" i="1" s="1"/>
  <c r="AN128" i="1"/>
  <c r="AM128" i="1"/>
  <c r="AP128" i="1" s="1"/>
  <c r="AO140" i="1"/>
  <c r="AQ140" i="1" s="1"/>
  <c r="AN140" i="1"/>
  <c r="AM140" i="1"/>
  <c r="AP140" i="1" s="1"/>
  <c r="AO307" i="1"/>
  <c r="AQ307" i="1" s="1"/>
  <c r="AN307" i="1"/>
  <c r="AM307" i="1"/>
  <c r="AP307" i="1" s="1"/>
  <c r="AN313" i="1"/>
  <c r="AM313" i="1"/>
  <c r="AP313" i="1" s="1"/>
  <c r="AO313" i="1"/>
  <c r="AQ313" i="1" s="1"/>
  <c r="AO147" i="1"/>
  <c r="AQ147" i="1" s="1"/>
  <c r="AN147" i="1"/>
  <c r="AM147" i="1"/>
  <c r="AP147" i="1" s="1"/>
  <c r="AO107" i="1" l="1"/>
  <c r="C330" i="1" s="1"/>
  <c r="AN114" i="1"/>
  <c r="AM114" i="1"/>
  <c r="AP114" i="1" s="1"/>
  <c r="P80" i="1"/>
  <c r="C328" i="1" s="1"/>
  <c r="P82" i="1"/>
  <c r="C329" i="1" s="1"/>
  <c r="BQ139" i="1" l="1"/>
  <c r="N328" i="1" s="1"/>
  <c r="N329" i="1"/>
</calcChain>
</file>

<file path=xl/sharedStrings.xml><?xml version="1.0" encoding="utf-8"?>
<sst xmlns="http://schemas.openxmlformats.org/spreadsheetml/2006/main" count="240" uniqueCount="203">
  <si>
    <t>Design Specifications</t>
  </si>
  <si>
    <t>Component Selection Guidance</t>
  </si>
  <si>
    <t>Chosen Components</t>
  </si>
  <si>
    <t>Stability Analysis</t>
  </si>
  <si>
    <t>Switching Frequency (kHz)</t>
  </si>
  <si>
    <t>Required Inductance L (uH)</t>
  </si>
  <si>
    <t>Inductance L (uH)</t>
  </si>
  <si>
    <t>Start Frequency (Hz)</t>
  </si>
  <si>
    <t>Input Voltage (V)</t>
  </si>
  <si>
    <t>Minimum Input Capacitance CIN (uF)</t>
  </si>
  <si>
    <t>Input Capcitance CIN (uF)</t>
  </si>
  <si>
    <t>Stop Frequency (Hz)</t>
  </si>
  <si>
    <t>Ouptut Voltage (V)</t>
  </si>
  <si>
    <t>Minimum Output Capacitance COUT (uF)</t>
  </si>
  <si>
    <t>Output Capacitance COUT (uF)</t>
  </si>
  <si>
    <t>Load Current (A)</t>
  </si>
  <si>
    <r>
      <t xml:space="preserve">Recommended Lower Feedback Resistor RFB2 (kOhm)
</t>
    </r>
    <r>
      <rPr>
        <i/>
        <sz val="11"/>
        <color rgb="FF0000FF"/>
        <rFont val="Arial"/>
        <family val="2"/>
      </rPr>
      <t>recommended to use less than 20 kOhm</t>
    </r>
  </si>
  <si>
    <t>Lower Feedback Resistor RFB2 (kOhm)</t>
  </si>
  <si>
    <r>
      <t xml:space="preserve">Max p-p Inductor Current Ripple (%) 
</t>
    </r>
    <r>
      <rPr>
        <i/>
        <sz val="11"/>
        <color rgb="FF0000FF"/>
        <rFont val="Arial"/>
        <family val="2"/>
      </rPr>
      <t>recommended to use 50% to 60%</t>
    </r>
  </si>
  <si>
    <t>Crossover Frequency (kHz)</t>
  </si>
  <si>
    <t>Max Vout Transient Deviation Percentage (%)</t>
  </si>
  <si>
    <t>COUT ESR (mOhm)</t>
  </si>
  <si>
    <t>Phase Margin (degree)</t>
  </si>
  <si>
    <t>Percentage of Rated Current for Max Vout Transient Deviation (%)</t>
  </si>
  <si>
    <r>
      <t xml:space="preserve">Feedforward Cap CFF (pF) </t>
    </r>
    <r>
      <rPr>
        <i/>
        <sz val="11"/>
        <color rgb="FF0000FF"/>
        <rFont val="Arial"/>
        <family val="2"/>
      </rPr>
      <t>Optional 
If not used, type in 0.000001.</t>
    </r>
  </si>
  <si>
    <r>
      <t xml:space="preserve">Ratio of Intended Crossover Frequency to Switching Frequency
</t>
    </r>
    <r>
      <rPr>
        <i/>
        <sz val="11"/>
        <color rgb="FF0000FF"/>
        <rFont val="Arial"/>
        <family val="2"/>
      </rPr>
      <t>recommended to use 0.1 to 0.2</t>
    </r>
  </si>
  <si>
    <t>Max p-p Input Voltage Ripple Allowed (V)</t>
  </si>
  <si>
    <t>Work Sheet</t>
  </si>
  <si>
    <t>Required Inductance (uH)</t>
  </si>
  <si>
    <t>RCOMP (MOhm)</t>
  </si>
  <si>
    <t>Minimum Input Capacitor RMS rating (A)</t>
  </si>
  <si>
    <t>CCOMP (pF)</t>
  </si>
  <si>
    <t>Minimum Input Capacitance (uF)</t>
  </si>
  <si>
    <t>Error Amplifier GM (uS)</t>
  </si>
  <si>
    <t>Duty Cycle (D)</t>
  </si>
  <si>
    <t>Load Resistance(Ohm)</t>
  </si>
  <si>
    <t>C_linear (uF)</t>
  </si>
  <si>
    <t>Upper Feedback Resistor (kOhm)</t>
  </si>
  <si>
    <t>C_stepdown (uF)</t>
  </si>
  <si>
    <t>Lower Feedback Resistor (kOhm)</t>
  </si>
  <si>
    <t>Current Sense Amplifier Gain (Ohm)</t>
  </si>
  <si>
    <t>C_stepup (uF)</t>
  </si>
  <si>
    <t>Kfb</t>
  </si>
  <si>
    <t>VREF (V)</t>
  </si>
  <si>
    <t>Minimum Output Capacitance (uF)</t>
  </si>
  <si>
    <t>Max Output Current (A)</t>
  </si>
  <si>
    <t xml:space="preserve">Max p-p Current Ripple (%) </t>
  </si>
  <si>
    <t>Feedforward Cap (pF)</t>
  </si>
  <si>
    <t>Ton (s)</t>
  </si>
  <si>
    <t>Rough Expected Crossover Frequency (kHz)</t>
  </si>
  <si>
    <t>Toff (s)</t>
  </si>
  <si>
    <t>Crossover Frequency Fc (kHz)</t>
  </si>
  <si>
    <t>wn</t>
  </si>
  <si>
    <t>Vout Transient Deviation (V)</t>
  </si>
  <si>
    <t>Qn</t>
  </si>
  <si>
    <t xml:space="preserve">Current Step (A) </t>
  </si>
  <si>
    <t>Inductance (uH)</t>
  </si>
  <si>
    <t>Actual p-p Current Ripple (A)</t>
  </si>
  <si>
    <t>Ratio of Intended Crossover Frequency to Switching Frequency</t>
  </si>
  <si>
    <t>Soft Start/Soft Stop Time (ms)</t>
  </si>
  <si>
    <t>Output Capacitance (uF)</t>
  </si>
  <si>
    <t>Capacitor ESR (mOhm)</t>
  </si>
  <si>
    <t>wo</t>
  </si>
  <si>
    <t>Fstart (Hz)</t>
  </si>
  <si>
    <t>Qp</t>
  </si>
  <si>
    <t>Fstop (Hz)</t>
  </si>
  <si>
    <t>wesr</t>
  </si>
  <si>
    <t>Fstep (Point)</t>
  </si>
  <si>
    <t>wz</t>
  </si>
  <si>
    <t>Step</t>
  </si>
  <si>
    <t>LN(s)</t>
  </si>
  <si>
    <t>Av(s)</t>
  </si>
  <si>
    <t>Kfb(s)</t>
  </si>
  <si>
    <t>Lv(s)</t>
  </si>
  <si>
    <t>Open-loop Transfer Function</t>
  </si>
  <si>
    <t>F(s)</t>
  </si>
  <si>
    <t>Freq</t>
  </si>
  <si>
    <t>s = j*2*pi*F</t>
  </si>
  <si>
    <t xml:space="preserve">Real F(s) Denominator </t>
  </si>
  <si>
    <t>Imag F(s) Denominator</t>
  </si>
  <si>
    <t>Complex F(s)</t>
  </si>
  <si>
    <t>Gain F(s)</t>
  </si>
  <si>
    <t>Phase F(s)</t>
  </si>
  <si>
    <t>Upper Complex</t>
  </si>
  <si>
    <t>Lower Complex</t>
  </si>
  <si>
    <t>Complex LN(s)</t>
  </si>
  <si>
    <t>Phase LN(s)</t>
  </si>
  <si>
    <t>Complex Av(s)</t>
  </si>
  <si>
    <t>Gain Av(s)</t>
  </si>
  <si>
    <t>Phase Av(s)</t>
  </si>
  <si>
    <t>Upper Impedance Z1(s)</t>
  </si>
  <si>
    <t>Complex Kfb(s)</t>
  </si>
  <si>
    <t>Complex Lv(s)</t>
  </si>
  <si>
    <t>Gain Lv(s)</t>
  </si>
  <si>
    <t>Phase Lv(s)</t>
  </si>
  <si>
    <t>Phase -Lv(s)</t>
  </si>
  <si>
    <t>For Looking up Fc</t>
  </si>
  <si>
    <t>\</t>
  </si>
  <si>
    <t>WELCOME</t>
  </si>
  <si>
    <t>Readme: This design program provide Power Stage Design and Loop Gain Design. It is to help to provide a good design starting point. However, component nonlinear characteristics are not taken into consideration.</t>
  </si>
  <si>
    <t>User can input the values in these color cells.</t>
  </si>
  <si>
    <t>The values in these color cells are the calculation results.</t>
  </si>
  <si>
    <t>Value alarm,  please check the values in these color cells.</t>
  </si>
  <si>
    <t xml:space="preserve">Disclaimer: Renesas provides this powerful design program to help our field application engineers and  customers to select power stage components and design compensation network. However, components variation, temperature change and PCB layout could significantly affect IC performance. It remains the customers' responsibility to verify the actual circuit performance empirically.  </t>
  </si>
  <si>
    <t>STEP 1:</t>
  </si>
  <si>
    <t>RAA211320 POWER DESIGN PROGRAM</t>
  </si>
  <si>
    <t xml:space="preserve">EA </t>
  </si>
  <si>
    <t>Provide design inputs in Blue cells</t>
  </si>
  <si>
    <t>Recommended to choose the standard values</t>
  </si>
  <si>
    <t>STEP 2:</t>
  </si>
  <si>
    <t>FINAL STEP :</t>
  </si>
  <si>
    <t>Check Fc, PM, GM then repeat step 1 and 2 if need</t>
  </si>
  <si>
    <t>Gain Margin (dB)</t>
  </si>
  <si>
    <t>For Looking up Gain Margin</t>
  </si>
  <si>
    <t>Gain Margin</t>
  </si>
  <si>
    <t>Efficiency</t>
  </si>
  <si>
    <t>DESIGN PARAMETERS</t>
  </si>
  <si>
    <t>HSFET</t>
  </si>
  <si>
    <t>LSFET</t>
  </si>
  <si>
    <t>INDUCTOR</t>
  </si>
  <si>
    <t>CAPACITOR</t>
  </si>
  <si>
    <t>TIMINGS</t>
  </si>
  <si>
    <t>Qg scales with Rdson</t>
  </si>
  <si>
    <t>RDS,ON_HS</t>
  </si>
  <si>
    <t>RDS,ON</t>
  </si>
  <si>
    <t>DCR</t>
  </si>
  <si>
    <t>m</t>
  </si>
  <si>
    <t>INPUT CAP ESR</t>
  </si>
  <si>
    <t>Rising Edge Deadtime (ns)</t>
  </si>
  <si>
    <t>ns</t>
  </si>
  <si>
    <t>CGS_H</t>
  </si>
  <si>
    <t>nF</t>
  </si>
  <si>
    <t>CGS_L</t>
  </si>
  <si>
    <t>Core Loss</t>
  </si>
  <si>
    <t>Falling Edge Deadtime (ns)</t>
  </si>
  <si>
    <t>CDS_H</t>
  </si>
  <si>
    <t>pF</t>
  </si>
  <si>
    <t>CDS_L</t>
  </si>
  <si>
    <t xml:space="preserve">HS Turnon Time </t>
  </si>
  <si>
    <t>CGD_H</t>
  </si>
  <si>
    <t>CGD_L</t>
  </si>
  <si>
    <t>L</t>
  </si>
  <si>
    <t>uH</t>
  </si>
  <si>
    <t xml:space="preserve">HS Turnoff Time </t>
  </si>
  <si>
    <t>Coss is 46.3pF for Rds=65m</t>
  </si>
  <si>
    <t>Coss_H</t>
  </si>
  <si>
    <t>Coss_L</t>
  </si>
  <si>
    <t xml:space="preserve">LS Turnon  Time </t>
  </si>
  <si>
    <r>
      <rPr>
        <sz val="11"/>
        <color theme="1"/>
        <rFont val="Calibri"/>
        <family val="2"/>
      </rPr>
      <t>∆</t>
    </r>
    <r>
      <rPr>
        <sz val="14.3"/>
        <color theme="1"/>
        <rFont val="Calibri"/>
        <family val="2"/>
      </rPr>
      <t>I_L</t>
    </r>
  </si>
  <si>
    <t>A</t>
  </si>
  <si>
    <t xml:space="preserve">LS Turnoff  Time </t>
  </si>
  <si>
    <t>Imin</t>
  </si>
  <si>
    <t>Qg</t>
  </si>
  <si>
    <t>pC</t>
  </si>
  <si>
    <t>Imax</t>
  </si>
  <si>
    <t>Vd</t>
  </si>
  <si>
    <t>V</t>
  </si>
  <si>
    <t>ICC</t>
  </si>
  <si>
    <t>Gate drive Voltage</t>
  </si>
  <si>
    <t>Irr</t>
  </si>
  <si>
    <t>trr</t>
  </si>
  <si>
    <t xml:space="preserve">Fsw </t>
  </si>
  <si>
    <t>kHz</t>
  </si>
  <si>
    <t>V_IN</t>
  </si>
  <si>
    <t>D</t>
  </si>
  <si>
    <t>V_OUT</t>
  </si>
  <si>
    <t>n</t>
  </si>
  <si>
    <t>Steps</t>
  </si>
  <si>
    <t>I_LOAD (A)</t>
  </si>
  <si>
    <t>Input Voltage</t>
  </si>
  <si>
    <t>Switching Loss</t>
  </si>
  <si>
    <t>RR loss of body diode</t>
  </si>
  <si>
    <t>MOSFET Co loss</t>
  </si>
  <si>
    <t>Dead time loss</t>
  </si>
  <si>
    <t>Gate charge loss</t>
  </si>
  <si>
    <t>Control circuit loss</t>
  </si>
  <si>
    <t>Inductor Loss
(DC+AC)</t>
  </si>
  <si>
    <t>Capacitor loss
(Input and Output)</t>
  </si>
  <si>
    <t>Conduction Loss</t>
  </si>
  <si>
    <t>IC Power Loss</t>
  </si>
  <si>
    <t>Total Power Loss</t>
  </si>
  <si>
    <t>DC</t>
  </si>
  <si>
    <t>AC</t>
  </si>
  <si>
    <t>Input Cap</t>
  </si>
  <si>
    <t>Output Cap</t>
  </si>
  <si>
    <r>
      <t>Inductor DCR  (m</t>
    </r>
    <r>
      <rPr>
        <sz val="11"/>
        <color theme="1"/>
        <rFont val="Calibri"/>
        <family val="2"/>
      </rPr>
      <t>Ω)</t>
    </r>
  </si>
  <si>
    <t>OUTPUT CAP ESR mohm</t>
  </si>
  <si>
    <t>total</t>
  </si>
  <si>
    <t>Efficiency Analysis</t>
  </si>
  <si>
    <t>Minimum Output Current (A)</t>
  </si>
  <si>
    <t>Maximum Output Current (A)</t>
  </si>
  <si>
    <t>Efficiency at Full Load (%)</t>
  </si>
  <si>
    <t>Check calculated efficiency and Power loss for Operating condition set in step 1 and 2.</t>
  </si>
  <si>
    <t>CIN ESR (mOhm)</t>
  </si>
  <si>
    <t>Power Loss at Full Load (W)</t>
  </si>
  <si>
    <t>Qg is 168p for Rds=45 m</t>
  </si>
  <si>
    <t>Qg is 84p for Rds= 85m</t>
  </si>
  <si>
    <t>W</t>
  </si>
  <si>
    <t>SIMPLIFIED RAA211230 CIRCUIT DIAGRAM</t>
  </si>
  <si>
    <t>Recommended Upper Feedback Resistor RFB1 (kOhm)</t>
  </si>
  <si>
    <r>
      <t xml:space="preserve">Upper Feedback Resistor RFB1 (kOhm)
</t>
    </r>
    <r>
      <rPr>
        <i/>
        <sz val="11"/>
        <color rgb="FF3333FF"/>
        <rFont val="Arial"/>
        <family val="2"/>
      </rPr>
      <t>Use closest standard value</t>
    </r>
  </si>
  <si>
    <t>RAA211230 POWER DESIGN SPREADSHEET</t>
  </si>
  <si>
    <r>
      <t xml:space="preserve">Inductor core loss (W)
</t>
    </r>
    <r>
      <rPr>
        <i/>
        <sz val="11"/>
        <color rgb="FF3333FF"/>
        <rFont val="Arial"/>
        <family val="2"/>
      </rPr>
      <t>Can be obtained from manufacturer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</si>
</sst>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b/>
      <sz val="18"/>
      <color theme="1"/>
      <name val="Arial"/>
      <family val="2"/>
    </font>
    <font>
      <sz val="11"/>
      <color theme="1"/>
      <name val="Arial"/>
      <family val="2"/>
    </font>
    <font>
      <i/>
      <sz val="11"/>
      <color rgb="FF0000FF"/>
      <name val="Arial"/>
      <family val="2"/>
    </font>
    <font>
      <sz val="16"/>
      <color theme="1"/>
      <name val="Arial"/>
      <family val="2"/>
    </font>
    <font>
      <sz val="18"/>
      <color theme="1"/>
      <name val="Arial"/>
      <family val="2"/>
    </font>
    <font>
      <i/>
      <sz val="11"/>
      <color theme="1"/>
      <name val="Arial"/>
      <family val="2"/>
    </font>
    <font>
      <b/>
      <sz val="11"/>
      <color theme="1"/>
      <name val="Arial"/>
      <family val="2"/>
    </font>
    <font>
      <sz val="11"/>
      <color theme="1"/>
      <name val="Calibri"/>
      <family val="2"/>
      <scheme val="minor"/>
    </font>
    <font>
      <sz val="11"/>
      <color rgb="FF9C0006"/>
      <name val="Calibri"/>
      <family val="2"/>
      <scheme val="minor"/>
    </font>
    <font>
      <sz val="11"/>
      <color rgb="FF3F3F76"/>
      <name val="Calibri"/>
      <family val="2"/>
      <scheme val="minor"/>
    </font>
    <font>
      <b/>
      <sz val="10"/>
      <name val="Arial"/>
      <family val="2"/>
    </font>
    <font>
      <b/>
      <sz val="12"/>
      <color rgb="FF990033"/>
      <name val="Arial"/>
      <family val="2"/>
    </font>
    <font>
      <b/>
      <sz val="20"/>
      <color theme="1"/>
      <name val="Calibri"/>
      <family val="2"/>
      <scheme val="minor"/>
    </font>
    <font>
      <b/>
      <sz val="14"/>
      <color theme="1"/>
      <name val="Arial"/>
      <family val="2"/>
    </font>
    <font>
      <b/>
      <sz val="18"/>
      <color rgb="FFFF0000"/>
      <name val="Arial"/>
      <family val="2"/>
    </font>
    <font>
      <b/>
      <sz val="24"/>
      <color theme="1"/>
      <name val="Calibri"/>
      <family val="2"/>
      <scheme val="minor"/>
    </font>
    <font>
      <sz val="14"/>
      <color rgb="FF002060"/>
      <name val="Calibri"/>
      <family val="2"/>
      <scheme val="minor"/>
    </font>
    <font>
      <sz val="14"/>
      <color theme="1"/>
      <name val="Calibri"/>
      <family val="2"/>
      <scheme val="minor"/>
    </font>
    <font>
      <sz val="14"/>
      <color rgb="FF9C0006"/>
      <name val="Calibri"/>
      <family val="2"/>
      <scheme val="minor"/>
    </font>
    <font>
      <b/>
      <sz val="11"/>
      <color theme="1"/>
      <name val="Calibri"/>
      <family val="2"/>
      <scheme val="minor"/>
    </font>
    <font>
      <sz val="26"/>
      <color theme="1"/>
      <name val="Calibri"/>
      <family val="2"/>
      <scheme val="minor"/>
    </font>
    <font>
      <sz val="11"/>
      <color theme="1"/>
      <name val="Calibri"/>
      <family val="2"/>
    </font>
    <font>
      <sz val="14.3"/>
      <color theme="1"/>
      <name val="Calibri"/>
      <family val="2"/>
    </font>
    <font>
      <b/>
      <u/>
      <sz val="12"/>
      <color theme="1"/>
      <name val="Calibri"/>
      <family val="2"/>
      <scheme val="minor"/>
    </font>
    <font>
      <i/>
      <sz val="11"/>
      <color rgb="FF3333FF"/>
      <name val="Arial"/>
      <family val="2"/>
    </font>
  </fonts>
  <fills count="13">
    <fill>
      <patternFill patternType="none"/>
    </fill>
    <fill>
      <patternFill patternType="gray125"/>
    </fill>
    <fill>
      <patternFill patternType="solid">
        <fgColor rgb="FF66CCFF"/>
        <bgColor indexed="64"/>
      </patternFill>
    </fill>
    <fill>
      <patternFill patternType="solid">
        <fgColor rgb="FFFFC7CE"/>
      </patternFill>
    </fill>
    <fill>
      <patternFill patternType="solid">
        <fgColor rgb="FFFFCC99"/>
      </patternFill>
    </fill>
    <fill>
      <patternFill patternType="solid">
        <fgColor rgb="FFFFFFCC"/>
      </patternFill>
    </fill>
    <fill>
      <gradientFill degree="90">
        <stop position="0">
          <color theme="0"/>
        </stop>
        <stop position="1">
          <color theme="0" tint="-5.0965910824915313E-2"/>
        </stop>
      </gradientFill>
    </fill>
    <fill>
      <gradientFill degree="90">
        <stop position="0">
          <color theme="0"/>
        </stop>
        <stop position="1">
          <color rgb="FFFFFF00"/>
        </stop>
      </gradientFill>
    </fill>
    <fill>
      <patternFill patternType="solid">
        <fgColor theme="8"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C000"/>
        <bgColor indexed="64"/>
      </patternFill>
    </fill>
    <fill>
      <patternFill patternType="solid">
        <fgColor rgb="FF92D050"/>
        <bgColor indexed="64"/>
      </patternFill>
    </fill>
  </fills>
  <borders count="33">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auto="1"/>
      </right>
      <top/>
      <bottom style="thick">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9" fillId="3" borderId="0" applyNumberFormat="0" applyBorder="0" applyAlignment="0" applyProtection="0"/>
    <xf numFmtId="0" fontId="10" fillId="4" borderId="12" applyNumberFormat="0" applyAlignment="0" applyProtection="0"/>
    <xf numFmtId="0" fontId="8" fillId="5" borderId="13" applyNumberFormat="0" applyFont="0" applyAlignment="0" applyProtection="0"/>
    <xf numFmtId="9" fontId="8" fillId="0" borderId="0" applyFont="0" applyFill="0" applyBorder="0" applyAlignment="0" applyProtection="0"/>
  </cellStyleXfs>
  <cellXfs count="176">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2" fillId="0" borderId="8" xfId="0" applyFont="1" applyBorder="1" applyAlignment="1">
      <alignment horizontal="left" vertical="center"/>
    </xf>
    <xf numFmtId="0" fontId="5" fillId="0" borderId="8" xfId="0" applyFont="1" applyBorder="1" applyAlignment="1">
      <alignment vertical="center"/>
    </xf>
    <xf numFmtId="0" fontId="5" fillId="0" borderId="9" xfId="0" applyFont="1" applyBorder="1" applyAlignment="1" applyProtection="1">
      <alignment horizontal="left" vertical="center"/>
      <protection hidden="1"/>
    </xf>
    <xf numFmtId="0" fontId="5" fillId="0" borderId="6" xfId="0" applyFont="1" applyBorder="1" applyAlignment="1" applyProtection="1">
      <alignment horizontal="left" vertical="center"/>
      <protection hidden="1"/>
    </xf>
    <xf numFmtId="0" fontId="5" fillId="0" borderId="7" xfId="0" applyFont="1" applyBorder="1" applyAlignment="1" applyProtection="1">
      <alignment horizontal="left" vertical="center"/>
      <protection hidden="1"/>
    </xf>
    <xf numFmtId="0" fontId="5" fillId="0" borderId="10" xfId="0" applyFont="1" applyBorder="1" applyAlignment="1" applyProtection="1">
      <alignment horizontal="left" vertical="center"/>
      <protection hidden="1"/>
    </xf>
    <xf numFmtId="0" fontId="5" fillId="0" borderId="1" xfId="0" applyFont="1" applyBorder="1" applyAlignment="1" applyProtection="1">
      <alignment horizontal="left" vertical="center"/>
      <protection hidden="1"/>
    </xf>
    <xf numFmtId="0" fontId="5" fillId="0" borderId="11" xfId="0" applyFont="1" applyBorder="1" applyAlignment="1" applyProtection="1">
      <alignment horizontal="left" vertical="center"/>
      <protection hidden="1"/>
    </xf>
    <xf numFmtId="0" fontId="2" fillId="0" borderId="9"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6" xfId="0" applyFont="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2" fillId="0" borderId="7" xfId="0" applyFont="1" applyBorder="1" applyAlignment="1" applyProtection="1">
      <alignment horizontal="left" vertical="center"/>
      <protection hidden="1"/>
    </xf>
    <xf numFmtId="0" fontId="2" fillId="0" borderId="8" xfId="0" applyFont="1" applyBorder="1" applyAlignment="1" applyProtection="1">
      <alignment horizontal="left" vertical="center"/>
      <protection hidden="1"/>
    </xf>
    <xf numFmtId="0" fontId="2" fillId="0" borderId="4" xfId="0" applyFont="1" applyBorder="1" applyAlignment="1" applyProtection="1">
      <alignment horizontal="left" vertical="center"/>
      <protection hidden="1"/>
    </xf>
    <xf numFmtId="0" fontId="2" fillId="0" borderId="0" xfId="0" applyFont="1" applyAlignment="1" applyProtection="1">
      <alignment horizontal="left" vertical="top" wrapText="1"/>
      <protection hidden="1"/>
    </xf>
    <xf numFmtId="0" fontId="2" fillId="0" borderId="8"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6" fillId="0" borderId="0" xfId="0" applyFont="1" applyAlignment="1" applyProtection="1">
      <alignment horizontal="left" vertical="center"/>
      <protection hidden="1"/>
    </xf>
    <xf numFmtId="11" fontId="2" fillId="0" borderId="0" xfId="0" applyNumberFormat="1" applyFont="1" applyAlignment="1" applyProtection="1">
      <alignment horizontal="left" vertical="center"/>
      <protection hidden="1"/>
    </xf>
    <xf numFmtId="0" fontId="7" fillId="0" borderId="0" xfId="0" applyFont="1" applyAlignment="1" applyProtection="1">
      <alignment horizontal="left" vertical="center"/>
      <protection hidden="1"/>
    </xf>
    <xf numFmtId="0" fontId="7" fillId="0" borderId="8" xfId="0" applyFont="1" applyBorder="1" applyAlignment="1" applyProtection="1">
      <alignment horizontal="left" vertical="center"/>
      <protection hidden="1"/>
    </xf>
    <xf numFmtId="0" fontId="2" fillId="0" borderId="10" xfId="0" applyFont="1" applyBorder="1" applyAlignment="1" applyProtection="1">
      <alignment horizontal="left" vertical="center"/>
      <protection hidden="1"/>
    </xf>
    <xf numFmtId="0" fontId="2" fillId="0" borderId="1" xfId="0" applyFont="1" applyBorder="1" applyAlignment="1" applyProtection="1">
      <alignment horizontal="left" vertical="center"/>
      <protection hidden="1"/>
    </xf>
    <xf numFmtId="0" fontId="2" fillId="0" borderId="11" xfId="0" applyFont="1" applyBorder="1" applyAlignment="1" applyProtection="1">
      <alignment horizontal="left" vertical="center"/>
      <protection hidden="1"/>
    </xf>
    <xf numFmtId="0" fontId="2" fillId="0" borderId="0" xfId="0" applyFont="1" applyAlignment="1" applyProtection="1">
      <alignment horizontal="left" vertical="center"/>
      <protection hidden="1"/>
    </xf>
    <xf numFmtId="164" fontId="0" fillId="0" borderId="0" xfId="0" applyNumberFormat="1"/>
    <xf numFmtId="0" fontId="2" fillId="0" borderId="0" xfId="0" applyFont="1" applyBorder="1" applyAlignment="1">
      <alignment horizontal="left" vertical="center"/>
    </xf>
    <xf numFmtId="0" fontId="1" fillId="0" borderId="0" xfId="0" applyFont="1" applyBorder="1" applyAlignment="1">
      <alignment horizontal="right" vertical="center" wrapText="1"/>
    </xf>
    <xf numFmtId="0" fontId="2" fillId="0" borderId="0" xfId="0" applyFont="1" applyBorder="1" applyAlignment="1">
      <alignment horizontal="left" vertical="center" wrapText="1"/>
    </xf>
    <xf numFmtId="0" fontId="2" fillId="0" borderId="0" xfId="0" applyFont="1" applyAlignment="1" applyProtection="1">
      <alignment horizontal="left" vertical="center" wrapText="1"/>
      <protection locked="0"/>
    </xf>
    <xf numFmtId="0" fontId="2" fillId="0" borderId="23"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18"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15" fillId="0" borderId="0" xfId="0" applyFont="1" applyBorder="1" applyAlignment="1">
      <alignment horizontal="left"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2" fillId="0" borderId="19" xfId="0" applyFont="1" applyBorder="1" applyAlignment="1" applyProtection="1">
      <alignment horizontal="left" vertical="center" wrapText="1"/>
      <protection locked="0"/>
    </xf>
    <xf numFmtId="0" fontId="2" fillId="0" borderId="20"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3" xfId="0" applyFont="1" applyBorder="1" applyAlignment="1" applyProtection="1">
      <alignment horizontal="left" vertical="center" wrapText="1"/>
      <protection locked="0"/>
    </xf>
    <xf numFmtId="0" fontId="2" fillId="8" borderId="23" xfId="0" applyFont="1" applyFill="1" applyBorder="1" applyAlignment="1" applyProtection="1">
      <alignment horizontal="left" vertical="center"/>
      <protection locked="0"/>
    </xf>
    <xf numFmtId="0" fontId="2" fillId="8" borderId="22" xfId="0" applyFont="1" applyFill="1" applyBorder="1" applyAlignment="1" applyProtection="1">
      <alignment horizontal="left" vertical="center"/>
      <protection locked="0"/>
    </xf>
    <xf numFmtId="0" fontId="2" fillId="8" borderId="17" xfId="0" applyFont="1" applyFill="1" applyBorder="1" applyAlignment="1" applyProtection="1">
      <alignment horizontal="left" vertical="center"/>
      <protection locked="0"/>
    </xf>
    <xf numFmtId="2" fontId="2" fillId="9" borderId="23" xfId="0" applyNumberFormat="1" applyFont="1" applyFill="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9" borderId="23" xfId="0" applyFont="1" applyFill="1" applyBorder="1" applyAlignment="1">
      <alignment horizontal="left" vertical="center"/>
    </xf>
    <xf numFmtId="0" fontId="2" fillId="10" borderId="21" xfId="0" applyFont="1" applyFill="1" applyBorder="1" applyAlignment="1">
      <alignment horizontal="left" vertical="center"/>
    </xf>
    <xf numFmtId="0" fontId="0" fillId="0" borderId="25" xfId="0" applyBorder="1" applyAlignment="1">
      <alignment horizontal="center"/>
    </xf>
    <xf numFmtId="0" fontId="0" fillId="0" borderId="18" xfId="0" applyBorder="1"/>
    <xf numFmtId="0" fontId="0" fillId="0" borderId="17" xfId="0" applyBorder="1"/>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9" borderId="0" xfId="0" applyFill="1" applyAlignment="1" applyProtection="1">
      <alignment horizontal="center"/>
      <protection locked="0"/>
    </xf>
    <xf numFmtId="0" fontId="0" fillId="0" borderId="25" xfId="0" applyBorder="1"/>
    <xf numFmtId="0" fontId="0" fillId="0" borderId="24" xfId="0" applyBorder="1"/>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center"/>
    </xf>
    <xf numFmtId="0" fontId="0" fillId="0" borderId="23" xfId="0" applyBorder="1"/>
    <xf numFmtId="0" fontId="0" fillId="0" borderId="23" xfId="0" applyBorder="1" applyAlignment="1">
      <alignment horizontal="center" wrapText="1"/>
    </xf>
    <xf numFmtId="0" fontId="0" fillId="0" borderId="23" xfId="0" applyBorder="1" applyAlignment="1">
      <alignment wrapText="1"/>
    </xf>
    <xf numFmtId="0" fontId="0" fillId="0" borderId="29" xfId="0" applyBorder="1" applyAlignment="1">
      <alignment horizontal="center" wrapText="1"/>
    </xf>
    <xf numFmtId="2" fontId="24" fillId="11" borderId="30" xfId="0" applyNumberFormat="1" applyFont="1" applyFill="1" applyBorder="1" applyAlignment="1">
      <alignment vertical="center" wrapText="1"/>
    </xf>
    <xf numFmtId="2" fontId="24" fillId="11" borderId="31" xfId="0" applyNumberFormat="1" applyFont="1" applyFill="1" applyBorder="1" applyAlignment="1">
      <alignment vertical="center" wrapText="1"/>
    </xf>
    <xf numFmtId="10" fontId="24" fillId="12" borderId="32" xfId="4" applyNumberFormat="1" applyFont="1" applyFill="1" applyBorder="1" applyAlignment="1">
      <alignment horizontal="center" vertical="center" wrapText="1"/>
    </xf>
    <xf numFmtId="0" fontId="2" fillId="10" borderId="23" xfId="0" applyFont="1" applyFill="1" applyBorder="1" applyAlignment="1">
      <alignment horizontal="left" vertical="center"/>
    </xf>
    <xf numFmtId="0" fontId="14" fillId="2" borderId="20" xfId="0" applyFont="1" applyFill="1" applyBorder="1" applyAlignment="1">
      <alignment vertical="center"/>
    </xf>
    <xf numFmtId="0" fontId="2" fillId="0" borderId="0" xfId="0" applyFont="1" applyAlignment="1">
      <alignment vertical="center"/>
    </xf>
    <xf numFmtId="0" fontId="16" fillId="0" borderId="0" xfId="0" applyFont="1" applyBorder="1" applyAlignment="1"/>
    <xf numFmtId="0" fontId="2" fillId="9" borderId="23" xfId="0" applyFont="1" applyFill="1" applyBorder="1" applyAlignment="1" applyProtection="1">
      <alignment horizontal="left" vertical="center"/>
    </xf>
    <xf numFmtId="2" fontId="2" fillId="9" borderId="26" xfId="0" applyNumberFormat="1" applyFont="1" applyFill="1" applyBorder="1" applyAlignment="1">
      <alignment horizontal="left" vertical="center"/>
    </xf>
    <xf numFmtId="0" fontId="2" fillId="0" borderId="17"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9" xfId="0" applyFont="1" applyBorder="1" applyAlignment="1">
      <alignment horizontal="left" vertical="center"/>
    </xf>
    <xf numFmtId="0" fontId="4" fillId="0" borderId="0" xfId="0" applyFont="1" applyBorder="1" applyAlignment="1">
      <alignment horizontal="center" vertical="center"/>
    </xf>
    <xf numFmtId="0" fontId="5" fillId="0" borderId="0" xfId="0" applyFont="1" applyBorder="1" applyAlignment="1" applyProtection="1">
      <alignment horizontal="left" vertical="center"/>
      <protection hidden="1"/>
    </xf>
    <xf numFmtId="0" fontId="2" fillId="0" borderId="0" xfId="0" applyFont="1" applyBorder="1" applyAlignment="1" applyProtection="1">
      <alignment horizontal="left" vertical="center"/>
      <protection hidden="1"/>
    </xf>
    <xf numFmtId="0" fontId="7" fillId="0" borderId="0" xfId="0" applyFont="1" applyBorder="1" applyAlignment="1" applyProtection="1">
      <alignment horizontal="left" vertical="center"/>
      <protection hidden="1"/>
    </xf>
    <xf numFmtId="0" fontId="2" fillId="0" borderId="24" xfId="0" applyFont="1" applyBorder="1" applyAlignment="1">
      <alignment vertical="center"/>
    </xf>
    <xf numFmtId="0" fontId="2" fillId="0" borderId="29" xfId="0" applyFont="1" applyBorder="1" applyAlignment="1">
      <alignment vertical="center"/>
    </xf>
    <xf numFmtId="0" fontId="2" fillId="0" borderId="25" xfId="0" applyFont="1" applyBorder="1" applyAlignment="1">
      <alignment vertical="center"/>
    </xf>
    <xf numFmtId="0" fontId="18" fillId="7" borderId="18" xfId="3" applyFont="1" applyFill="1" applyBorder="1" applyAlignment="1" applyProtection="1">
      <alignment horizontal="center"/>
      <protection hidden="1"/>
    </xf>
    <xf numFmtId="0" fontId="18" fillId="7" borderId="0" xfId="3" applyFont="1" applyFill="1" applyBorder="1" applyAlignment="1" applyProtection="1">
      <alignment horizontal="center"/>
      <protection hidden="1"/>
    </xf>
    <xf numFmtId="0" fontId="18" fillId="7" borderId="17" xfId="3" applyFont="1" applyFill="1" applyBorder="1" applyAlignment="1" applyProtection="1">
      <alignment horizontal="center"/>
      <protection hidden="1"/>
    </xf>
    <xf numFmtId="0" fontId="19" fillId="3" borderId="2" xfId="1" applyFont="1" applyBorder="1" applyAlignment="1" applyProtection="1">
      <alignment horizontal="center"/>
      <protection hidden="1"/>
    </xf>
    <xf numFmtId="0" fontId="19" fillId="3" borderId="5" xfId="1" applyFont="1" applyBorder="1" applyAlignment="1" applyProtection="1">
      <alignment horizontal="center"/>
      <protection hidden="1"/>
    </xf>
    <xf numFmtId="0" fontId="19" fillId="3" borderId="3" xfId="1" applyFont="1" applyBorder="1" applyAlignment="1" applyProtection="1">
      <alignment horizontal="center"/>
      <protection hidden="1"/>
    </xf>
    <xf numFmtId="0" fontId="14" fillId="6" borderId="19" xfId="0" applyFont="1" applyFill="1" applyBorder="1" applyAlignment="1" applyProtection="1">
      <alignment horizontal="left" vertical="center" wrapText="1"/>
      <protection hidden="1"/>
    </xf>
    <xf numFmtId="0" fontId="14" fillId="6" borderId="20" xfId="0" applyFont="1" applyFill="1" applyBorder="1" applyAlignment="1" applyProtection="1">
      <alignment horizontal="left" vertical="center" wrapText="1"/>
      <protection hidden="1"/>
    </xf>
    <xf numFmtId="0" fontId="14" fillId="6" borderId="21" xfId="0" applyFont="1" applyFill="1" applyBorder="1" applyAlignment="1" applyProtection="1">
      <alignment horizontal="left" vertical="center" wrapText="1"/>
      <protection hidden="1"/>
    </xf>
    <xf numFmtId="0" fontId="0" fillId="0" borderId="24"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13" fillId="0" borderId="24" xfId="0" applyFont="1" applyBorder="1" applyAlignment="1">
      <alignment horizontal="center"/>
    </xf>
    <xf numFmtId="0" fontId="13" fillId="0" borderId="29" xfId="0" applyFont="1" applyBorder="1" applyAlignment="1">
      <alignment horizontal="center"/>
    </xf>
    <xf numFmtId="0" fontId="13" fillId="0" borderId="25" xfId="0" applyFont="1" applyBorder="1" applyAlignment="1">
      <alignment horizontal="center"/>
    </xf>
    <xf numFmtId="0" fontId="11" fillId="6" borderId="0" xfId="0" applyFont="1" applyFill="1" applyAlignment="1" applyProtection="1">
      <alignment horizontal="center"/>
      <protection hidden="1"/>
    </xf>
    <xf numFmtId="15" fontId="11" fillId="6" borderId="0" xfId="0" applyNumberFormat="1" applyFont="1" applyFill="1" applyAlignment="1" applyProtection="1">
      <alignment horizontal="center"/>
      <protection hidden="1"/>
    </xf>
    <xf numFmtId="0" fontId="12" fillId="6" borderId="24" xfId="0" applyFont="1" applyFill="1" applyBorder="1" applyAlignment="1" applyProtection="1">
      <alignment horizontal="center"/>
      <protection hidden="1"/>
    </xf>
    <xf numFmtId="0" fontId="12" fillId="6" borderId="29" xfId="0" applyFont="1" applyFill="1" applyBorder="1" applyAlignment="1" applyProtection="1">
      <alignment horizontal="center"/>
      <protection hidden="1"/>
    </xf>
    <xf numFmtId="0" fontId="12" fillId="6" borderId="25" xfId="0" applyFont="1" applyFill="1" applyBorder="1" applyAlignment="1" applyProtection="1">
      <alignment horizontal="center"/>
      <protection hidden="1"/>
    </xf>
    <xf numFmtId="0" fontId="14" fillId="6" borderId="18" xfId="0" applyFont="1" applyFill="1" applyBorder="1" applyAlignment="1" applyProtection="1">
      <alignment horizontal="left" vertical="center" wrapText="1"/>
      <protection hidden="1"/>
    </xf>
    <xf numFmtId="0" fontId="14" fillId="6" borderId="0" xfId="0" applyFont="1" applyFill="1" applyBorder="1" applyAlignment="1" applyProtection="1">
      <alignment horizontal="left" vertical="center" wrapText="1"/>
      <protection hidden="1"/>
    </xf>
    <xf numFmtId="0" fontId="14" fillId="6" borderId="17" xfId="0" applyFont="1" applyFill="1" applyBorder="1" applyAlignment="1" applyProtection="1">
      <alignment horizontal="left" vertical="center" wrapText="1"/>
      <protection hidden="1"/>
    </xf>
    <xf numFmtId="0" fontId="17" fillId="8" borderId="2" xfId="2" applyFont="1" applyFill="1" applyBorder="1" applyAlignment="1" applyProtection="1">
      <alignment horizontal="center"/>
      <protection hidden="1"/>
    </xf>
    <xf numFmtId="0" fontId="17" fillId="8" borderId="5" xfId="2" applyFont="1" applyFill="1" applyBorder="1" applyAlignment="1" applyProtection="1">
      <alignment horizontal="center"/>
      <protection hidden="1"/>
    </xf>
    <xf numFmtId="0" fontId="17" fillId="8" borderId="3" xfId="2" applyFont="1" applyFill="1" applyBorder="1" applyAlignment="1" applyProtection="1">
      <alignment horizontal="center"/>
      <protection hidden="1"/>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4" fillId="0" borderId="24" xfId="0" applyFont="1" applyBorder="1" applyAlignment="1">
      <alignment horizontal="center" vertical="center"/>
    </xf>
    <xf numFmtId="0" fontId="4" fillId="0" borderId="29" xfId="0" applyFont="1" applyBorder="1" applyAlignment="1">
      <alignment horizontal="center" vertical="center"/>
    </xf>
    <xf numFmtId="0" fontId="4" fillId="0" borderId="25" xfId="0" applyFont="1" applyBorder="1" applyAlignment="1">
      <alignment horizontal="center" vertical="center"/>
    </xf>
    <xf numFmtId="0" fontId="21" fillId="0" borderId="14" xfId="0" applyFont="1" applyBorder="1" applyAlignment="1">
      <alignment horizontal="center"/>
    </xf>
    <xf numFmtId="0" fontId="21" fillId="0" borderId="15" xfId="0" applyFont="1" applyBorder="1" applyAlignment="1">
      <alignment horizontal="center"/>
    </xf>
    <xf numFmtId="0" fontId="21" fillId="0" borderId="16" xfId="0" applyFont="1" applyBorder="1" applyAlignment="1">
      <alignment horizontal="center"/>
    </xf>
    <xf numFmtId="0" fontId="21" fillId="0" borderId="18" xfId="0" applyFont="1" applyBorder="1" applyAlignment="1">
      <alignment horizontal="center"/>
    </xf>
    <xf numFmtId="0" fontId="21" fillId="0" borderId="0" xfId="0" applyFont="1" applyAlignment="1">
      <alignment horizontal="center"/>
    </xf>
    <xf numFmtId="0" fontId="21" fillId="0" borderId="17" xfId="0" applyFont="1" applyBorder="1" applyAlignment="1">
      <alignment horizontal="center"/>
    </xf>
    <xf numFmtId="0" fontId="21" fillId="0" borderId="19" xfId="0" applyFont="1" applyBorder="1" applyAlignment="1">
      <alignment horizontal="center"/>
    </xf>
    <xf numFmtId="0" fontId="21" fillId="0" borderId="20" xfId="0" applyFont="1" applyBorder="1" applyAlignment="1">
      <alignment horizontal="center"/>
    </xf>
    <xf numFmtId="0" fontId="21" fillId="0" borderId="21" xfId="0" applyFont="1" applyBorder="1" applyAlignment="1">
      <alignment horizontal="center"/>
    </xf>
    <xf numFmtId="0" fontId="2" fillId="0" borderId="28" xfId="0" applyFont="1" applyBorder="1" applyAlignment="1">
      <alignment horizontal="left" vertical="center" wrapText="1"/>
    </xf>
    <xf numFmtId="0" fontId="2" fillId="0" borderId="27" xfId="0" applyFont="1" applyBorder="1" applyAlignment="1">
      <alignment horizontal="left" vertical="center" wrapText="1"/>
    </xf>
    <xf numFmtId="0" fontId="0" fillId="0" borderId="14"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7" fillId="0" borderId="0" xfId="0" applyFont="1" applyAlignment="1" applyProtection="1">
      <alignment horizontal="left" vertical="center"/>
      <protection hidden="1"/>
    </xf>
    <xf numFmtId="0" fontId="2" fillId="0" borderId="0" xfId="0" applyFont="1" applyAlignment="1" applyProtection="1">
      <alignment horizontal="left" vertical="center"/>
      <protection hidden="1"/>
    </xf>
    <xf numFmtId="0" fontId="7" fillId="0" borderId="0" xfId="0" applyFont="1" applyAlignment="1" applyProtection="1">
      <alignment horizontal="center" vertical="center"/>
      <protection hidden="1"/>
    </xf>
    <xf numFmtId="0" fontId="0" fillId="0" borderId="24" xfId="0" applyBorder="1" applyAlignment="1">
      <alignment horizontal="center" wrapText="1"/>
    </xf>
    <xf numFmtId="0" fontId="0" fillId="0" borderId="25" xfId="0" applyBorder="1" applyAlignment="1">
      <alignment horizontal="center" wrapText="1"/>
    </xf>
    <xf numFmtId="0" fontId="20" fillId="0" borderId="18" xfId="0" applyFont="1" applyBorder="1" applyAlignment="1">
      <alignment horizontal="center"/>
    </xf>
    <xf numFmtId="0" fontId="0" fillId="0" borderId="29" xfId="0" applyBorder="1" applyAlignment="1">
      <alignment horizontal="center" wrapText="1"/>
    </xf>
    <xf numFmtId="0" fontId="16" fillId="0" borderId="19" xfId="0" applyFont="1" applyBorder="1" applyAlignment="1">
      <alignment horizontal="center"/>
    </xf>
    <xf numFmtId="0" fontId="16" fillId="0" borderId="20" xfId="0" applyFont="1" applyBorder="1" applyAlignment="1">
      <alignment horizontal="center"/>
    </xf>
    <xf numFmtId="0" fontId="16" fillId="0" borderId="21" xfId="0" applyFont="1" applyBorder="1" applyAlignment="1">
      <alignment horizontal="center"/>
    </xf>
    <xf numFmtId="2" fontId="2" fillId="9" borderId="28" xfId="0" applyNumberFormat="1" applyFont="1" applyFill="1" applyBorder="1" applyAlignment="1">
      <alignment horizontal="left" vertical="center"/>
    </xf>
    <xf numFmtId="2" fontId="2" fillId="9" borderId="27" xfId="0" applyNumberFormat="1" applyFont="1" applyFill="1" applyBorder="1" applyAlignment="1">
      <alignment horizontal="left" vertical="center"/>
    </xf>
    <xf numFmtId="0" fontId="14" fillId="2" borderId="20" xfId="0" applyFont="1" applyFill="1" applyBorder="1" applyAlignment="1">
      <alignment horizontal="left" vertical="center"/>
    </xf>
    <xf numFmtId="0" fontId="14" fillId="2" borderId="20" xfId="0" applyFont="1" applyFill="1" applyBorder="1" applyAlignment="1">
      <alignment horizontal="center" vertical="center"/>
    </xf>
  </cellXfs>
  <cellStyles count="5">
    <cellStyle name="Bad" xfId="1" builtinId="27"/>
    <cellStyle name="Input" xfId="2" builtinId="20"/>
    <cellStyle name="Normal" xfId="0" builtinId="0"/>
    <cellStyle name="Note" xfId="3" builtinId="10"/>
    <cellStyle name="Percent" xfId="4" builtinId="5"/>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pPr>
            <a:r>
              <a:rPr lang="en-US"/>
              <a:t>Bode Plot</a:t>
            </a:r>
          </a:p>
          <a:p>
            <a:pPr algn="ctr" rtl="0">
              <a:defRPr/>
            </a:pPr>
            <a:r>
              <a:rPr lang="en-US"/>
              <a:t>based on calculation</a:t>
            </a:r>
          </a:p>
        </c:rich>
      </c:tx>
      <c:layout>
        <c:manualLayout>
          <c:xMode val="edge"/>
          <c:yMode val="edge"/>
          <c:x val="0.42968440321652157"/>
          <c:y val="4.4249982271313264E-2"/>
        </c:manualLayout>
      </c:layout>
      <c:overlay val="0"/>
    </c:title>
    <c:autoTitleDeleted val="0"/>
    <c:plotArea>
      <c:layout>
        <c:manualLayout>
          <c:layoutTarget val="inner"/>
          <c:xMode val="edge"/>
          <c:yMode val="edge"/>
          <c:x val="9.4993631557899055E-2"/>
          <c:y val="0.13387658948436779"/>
          <c:w val="0.81165769577399949"/>
          <c:h val="0.74244419767752146"/>
        </c:manualLayout>
      </c:layout>
      <c:scatterChart>
        <c:scatterStyle val="smoothMarker"/>
        <c:varyColors val="0"/>
        <c:ser>
          <c:idx val="3"/>
          <c:order val="0"/>
          <c:tx>
            <c:v>Lv(s) Gain</c:v>
          </c:tx>
          <c:spPr>
            <a:ln w="25400"/>
          </c:spPr>
          <c:marker>
            <c:symbol val="none"/>
          </c:marker>
          <c:xVal>
            <c:numRef>
              <c:f>Design!$J$114:$J$314</c:f>
              <c:numCache>
                <c:formatCode>General</c:formatCode>
                <c:ptCount val="201"/>
                <c:pt idx="0">
                  <c:v>100</c:v>
                </c:pt>
                <c:pt idx="1">
                  <c:v>105.92537251772889</c:v>
                </c:pt>
                <c:pt idx="2">
                  <c:v>112.20184543019636</c:v>
                </c:pt>
                <c:pt idx="3">
                  <c:v>118.85022274370185</c:v>
                </c:pt>
                <c:pt idx="4">
                  <c:v>125.89254117941672</c:v>
                </c:pt>
                <c:pt idx="5">
                  <c:v>133.35214321633239</c:v>
                </c:pt>
                <c:pt idx="6">
                  <c:v>141.25375446227542</c:v>
                </c:pt>
                <c:pt idx="7">
                  <c:v>149.62356560944335</c:v>
                </c:pt>
                <c:pt idx="8">
                  <c:v>158.48931924611136</c:v>
                </c:pt>
                <c:pt idx="9">
                  <c:v>167.88040181225605</c:v>
                </c:pt>
                <c:pt idx="10">
                  <c:v>177.82794100389231</c:v>
                </c:pt>
                <c:pt idx="11">
                  <c:v>188.36490894898009</c:v>
                </c:pt>
                <c:pt idx="12">
                  <c:v>199.52623149688799</c:v>
                </c:pt>
                <c:pt idx="13">
                  <c:v>211.34890398366468</c:v>
                </c:pt>
                <c:pt idx="14">
                  <c:v>223.87211385683398</c:v>
                </c:pt>
                <c:pt idx="15">
                  <c:v>237.13737056616554</c:v>
                </c:pt>
                <c:pt idx="16">
                  <c:v>251.18864315095806</c:v>
                </c:pt>
                <c:pt idx="17">
                  <c:v>266.07250597988099</c:v>
                </c:pt>
                <c:pt idx="18">
                  <c:v>281.83829312644542</c:v>
                </c:pt>
                <c:pt idx="19">
                  <c:v>298.53826189179597</c:v>
                </c:pt>
                <c:pt idx="20">
                  <c:v>316.22776601683796</c:v>
                </c:pt>
                <c:pt idx="21">
                  <c:v>334.96543915782769</c:v>
                </c:pt>
                <c:pt idx="22">
                  <c:v>354.81338923357555</c:v>
                </c:pt>
                <c:pt idx="23">
                  <c:v>375.83740428844425</c:v>
                </c:pt>
                <c:pt idx="24">
                  <c:v>398.10717055349738</c:v>
                </c:pt>
                <c:pt idx="25">
                  <c:v>421.69650342858233</c:v>
                </c:pt>
                <c:pt idx="26">
                  <c:v>446.68359215096319</c:v>
                </c:pt>
                <c:pt idx="27">
                  <c:v>473.15125896148055</c:v>
                </c:pt>
                <c:pt idx="28">
                  <c:v>501.18723362727235</c:v>
                </c:pt>
                <c:pt idx="29">
                  <c:v>530.88444423098849</c:v>
                </c:pt>
                <c:pt idx="30">
                  <c:v>562.34132519034915</c:v>
                </c:pt>
                <c:pt idx="31">
                  <c:v>595.66214352901056</c:v>
                </c:pt>
                <c:pt idx="32">
                  <c:v>630.95734448019346</c:v>
                </c:pt>
                <c:pt idx="33">
                  <c:v>668.34391756861487</c:v>
                </c:pt>
                <c:pt idx="34">
                  <c:v>707.94578438413816</c:v>
                </c:pt>
                <c:pt idx="35">
                  <c:v>749.89420933245594</c:v>
                </c:pt>
                <c:pt idx="36">
                  <c:v>794.32823472428174</c:v>
                </c:pt>
                <c:pt idx="37">
                  <c:v>841.39514164519551</c:v>
                </c:pt>
                <c:pt idx="38">
                  <c:v>891.25093813374576</c:v>
                </c:pt>
                <c:pt idx="39">
                  <c:v>944.06087628592377</c:v>
                </c:pt>
                <c:pt idx="40">
                  <c:v>1000</c:v>
                </c:pt>
                <c:pt idx="41">
                  <c:v>1059.2537251772892</c:v>
                </c:pt>
                <c:pt idx="42">
                  <c:v>1122.0184543019636</c:v>
                </c:pt>
                <c:pt idx="43">
                  <c:v>1188.5022274370185</c:v>
                </c:pt>
                <c:pt idx="44">
                  <c:v>1258.925411794168</c:v>
                </c:pt>
                <c:pt idx="45">
                  <c:v>1333.5214321633246</c:v>
                </c:pt>
                <c:pt idx="46">
                  <c:v>1412.5375446227551</c:v>
                </c:pt>
                <c:pt idx="47">
                  <c:v>1496.235656094434</c:v>
                </c:pt>
                <c:pt idx="48">
                  <c:v>1584.8931924611143</c:v>
                </c:pt>
                <c:pt idx="49">
                  <c:v>1678.8040181225608</c:v>
                </c:pt>
                <c:pt idx="50">
                  <c:v>1778.2794100389235</c:v>
                </c:pt>
                <c:pt idx="51">
                  <c:v>1883.649089489802</c:v>
                </c:pt>
                <c:pt idx="52">
                  <c:v>1995.2623149688804</c:v>
                </c:pt>
                <c:pt idx="53">
                  <c:v>2113.4890398366483</c:v>
                </c:pt>
                <c:pt idx="54">
                  <c:v>2238.7211385683404</c:v>
                </c:pt>
                <c:pt idx="55">
                  <c:v>2371.373705661656</c:v>
                </c:pt>
                <c:pt idx="56">
                  <c:v>2511.8864315095811</c:v>
                </c:pt>
                <c:pt idx="57">
                  <c:v>2660.7250597988113</c:v>
                </c:pt>
                <c:pt idx="58">
                  <c:v>2818.3829312644561</c:v>
                </c:pt>
                <c:pt idx="59">
                  <c:v>2985.3826189179613</c:v>
                </c:pt>
                <c:pt idx="60">
                  <c:v>3162.2776601683804</c:v>
                </c:pt>
                <c:pt idx="61">
                  <c:v>3349.6543915782781</c:v>
                </c:pt>
                <c:pt idx="62">
                  <c:v>3548.1338923357553</c:v>
                </c:pt>
                <c:pt idx="63">
                  <c:v>3758.3740428844449</c:v>
                </c:pt>
                <c:pt idx="64">
                  <c:v>3981.0717055349755</c:v>
                </c:pt>
                <c:pt idx="65">
                  <c:v>4216.9650342858249</c:v>
                </c:pt>
                <c:pt idx="66">
                  <c:v>4466.8359215096343</c:v>
                </c:pt>
                <c:pt idx="67">
                  <c:v>4731.5125896148065</c:v>
                </c:pt>
                <c:pt idx="68">
                  <c:v>5011.872336272726</c:v>
                </c:pt>
                <c:pt idx="69">
                  <c:v>5308.8444423098854</c:v>
                </c:pt>
                <c:pt idx="70">
                  <c:v>5623.413251903492</c:v>
                </c:pt>
                <c:pt idx="71">
                  <c:v>5956.6214352901088</c:v>
                </c:pt>
                <c:pt idx="72">
                  <c:v>6309.5734448019366</c:v>
                </c:pt>
                <c:pt idx="73">
                  <c:v>6683.4391756861532</c:v>
                </c:pt>
                <c:pt idx="74">
                  <c:v>7079.4578438413864</c:v>
                </c:pt>
                <c:pt idx="75">
                  <c:v>7498.9420933245638</c:v>
                </c:pt>
                <c:pt idx="76">
                  <c:v>7943.2823472428199</c:v>
                </c:pt>
                <c:pt idx="77">
                  <c:v>8413.9514164519533</c:v>
                </c:pt>
                <c:pt idx="78">
                  <c:v>8912.5093813374624</c:v>
                </c:pt>
                <c:pt idx="79">
                  <c:v>9440.6087628592395</c:v>
                </c:pt>
                <c:pt idx="80">
                  <c:v>10000</c:v>
                </c:pt>
                <c:pt idx="81">
                  <c:v>10592.53725177289</c:v>
                </c:pt>
                <c:pt idx="82">
                  <c:v>11220.184543019644</c:v>
                </c:pt>
                <c:pt idx="83">
                  <c:v>11885.022274370192</c:v>
                </c:pt>
                <c:pt idx="84">
                  <c:v>12589.254117941677</c:v>
                </c:pt>
                <c:pt idx="85">
                  <c:v>13335.214321633242</c:v>
                </c:pt>
                <c:pt idx="86">
                  <c:v>14125.375446227543</c:v>
                </c:pt>
                <c:pt idx="87">
                  <c:v>14962.356560944354</c:v>
                </c:pt>
                <c:pt idx="88">
                  <c:v>15848.931924611154</c:v>
                </c:pt>
                <c:pt idx="89">
                  <c:v>16788.04018122562</c:v>
                </c:pt>
                <c:pt idx="90">
                  <c:v>17782.794100389241</c:v>
                </c:pt>
                <c:pt idx="91">
                  <c:v>18836.490894898016</c:v>
                </c:pt>
                <c:pt idx="92">
                  <c:v>19952.623149688818</c:v>
                </c:pt>
                <c:pt idx="93">
                  <c:v>21134.890398366486</c:v>
                </c:pt>
                <c:pt idx="94">
                  <c:v>22387.211385683411</c:v>
                </c:pt>
                <c:pt idx="95">
                  <c:v>23713.737056616563</c:v>
                </c:pt>
                <c:pt idx="96">
                  <c:v>25118.864315095827</c:v>
                </c:pt>
                <c:pt idx="97">
                  <c:v>26607.250597988117</c:v>
                </c:pt>
                <c:pt idx="98">
                  <c:v>28183.829312644553</c:v>
                </c:pt>
                <c:pt idx="99">
                  <c:v>29853.826189179606</c:v>
                </c:pt>
                <c:pt idx="100">
                  <c:v>31622.776601683825</c:v>
                </c:pt>
                <c:pt idx="101">
                  <c:v>33496.543915782822</c:v>
                </c:pt>
                <c:pt idx="102">
                  <c:v>35481.338923357594</c:v>
                </c:pt>
                <c:pt idx="103">
                  <c:v>37583.74042884446</c:v>
                </c:pt>
                <c:pt idx="104">
                  <c:v>39810.717055349764</c:v>
                </c:pt>
                <c:pt idx="105">
                  <c:v>42169.650342858258</c:v>
                </c:pt>
                <c:pt idx="106">
                  <c:v>44668.359215096367</c:v>
                </c:pt>
                <c:pt idx="107">
                  <c:v>47315.1258961481</c:v>
                </c:pt>
                <c:pt idx="108">
                  <c:v>50118.723362727265</c:v>
                </c:pt>
                <c:pt idx="109">
                  <c:v>53088.444423098874</c:v>
                </c:pt>
                <c:pt idx="110">
                  <c:v>56234.132519034923</c:v>
                </c:pt>
                <c:pt idx="111">
                  <c:v>59566.214352901101</c:v>
                </c:pt>
                <c:pt idx="112">
                  <c:v>63095.734448019379</c:v>
                </c:pt>
                <c:pt idx="113">
                  <c:v>66834.391756861558</c:v>
                </c:pt>
                <c:pt idx="114">
                  <c:v>70794.578438413868</c:v>
                </c:pt>
                <c:pt idx="115">
                  <c:v>74989.420933245652</c:v>
                </c:pt>
                <c:pt idx="116">
                  <c:v>79432.823472428281</c:v>
                </c:pt>
                <c:pt idx="117">
                  <c:v>84139.514164519613</c:v>
                </c:pt>
                <c:pt idx="118">
                  <c:v>89125.093813374653</c:v>
                </c:pt>
                <c:pt idx="119">
                  <c:v>94406.087628592417</c:v>
                </c:pt>
                <c:pt idx="120">
                  <c:v>100000</c:v>
                </c:pt>
                <c:pt idx="121">
                  <c:v>105925.37251772903</c:v>
                </c:pt>
                <c:pt idx="122">
                  <c:v>112201.84543019645</c:v>
                </c:pt>
                <c:pt idx="123">
                  <c:v>118850.22274370195</c:v>
                </c:pt>
                <c:pt idx="124">
                  <c:v>125892.5411794168</c:v>
                </c:pt>
                <c:pt idx="125">
                  <c:v>133352.14321633245</c:v>
                </c:pt>
                <c:pt idx="126">
                  <c:v>141253.75446227568</c:v>
                </c:pt>
                <c:pt idx="127">
                  <c:v>149623.56560944358</c:v>
                </c:pt>
                <c:pt idx="128">
                  <c:v>158489.31924611155</c:v>
                </c:pt>
                <c:pt idx="129">
                  <c:v>167880.40181225623</c:v>
                </c:pt>
                <c:pt idx="130">
                  <c:v>177827.94100389245</c:v>
                </c:pt>
                <c:pt idx="131">
                  <c:v>188364.90894898036</c:v>
                </c:pt>
                <c:pt idx="132">
                  <c:v>199526.23149688821</c:v>
                </c:pt>
                <c:pt idx="133">
                  <c:v>211348.90398366493</c:v>
                </c:pt>
                <c:pt idx="134">
                  <c:v>223872.11385683418</c:v>
                </c:pt>
                <c:pt idx="135">
                  <c:v>237137.37056616569</c:v>
                </c:pt>
                <c:pt idx="136">
                  <c:v>251188.64315095835</c:v>
                </c:pt>
                <c:pt idx="137">
                  <c:v>266072.50597988121</c:v>
                </c:pt>
                <c:pt idx="138">
                  <c:v>281838.29312644561</c:v>
                </c:pt>
                <c:pt idx="139">
                  <c:v>298538.26189179614</c:v>
                </c:pt>
                <c:pt idx="140">
                  <c:v>316227.76601683802</c:v>
                </c:pt>
                <c:pt idx="141">
                  <c:v>334965.43915782828</c:v>
                </c:pt>
                <c:pt idx="142">
                  <c:v>354813.38923357602</c:v>
                </c:pt>
                <c:pt idx="143">
                  <c:v>375837.40428844467</c:v>
                </c:pt>
                <c:pt idx="144">
                  <c:v>398107.17055349768</c:v>
                </c:pt>
                <c:pt idx="145">
                  <c:v>421696.50342858257</c:v>
                </c:pt>
                <c:pt idx="146">
                  <c:v>446683.59215096425</c:v>
                </c:pt>
                <c:pt idx="147">
                  <c:v>473151.25896148157</c:v>
                </c:pt>
                <c:pt idx="148">
                  <c:v>501187.23362727324</c:v>
                </c:pt>
                <c:pt idx="149">
                  <c:v>530884.44423098932</c:v>
                </c:pt>
                <c:pt idx="150">
                  <c:v>562341.32519034995</c:v>
                </c:pt>
                <c:pt idx="151">
                  <c:v>595662.14352901117</c:v>
                </c:pt>
                <c:pt idx="152">
                  <c:v>630957.3444801938</c:v>
                </c:pt>
                <c:pt idx="153">
                  <c:v>668343.91756861517</c:v>
                </c:pt>
                <c:pt idx="154">
                  <c:v>707945.7843841383</c:v>
                </c:pt>
                <c:pt idx="155">
                  <c:v>749894.209332456</c:v>
                </c:pt>
                <c:pt idx="156">
                  <c:v>794328.23472428299</c:v>
                </c:pt>
                <c:pt idx="157">
                  <c:v>841395.14164519636</c:v>
                </c:pt>
                <c:pt idx="158">
                  <c:v>891250.93813374673</c:v>
                </c:pt>
                <c:pt idx="159">
                  <c:v>944060.87628592446</c:v>
                </c:pt>
                <c:pt idx="160">
                  <c:v>1000000</c:v>
                </c:pt>
                <c:pt idx="161">
                  <c:v>1059253.7251772913</c:v>
                </c:pt>
                <c:pt idx="162">
                  <c:v>1122018.4543019638</c:v>
                </c:pt>
                <c:pt idx="163">
                  <c:v>1188502.2274370207</c:v>
                </c:pt>
                <c:pt idx="164">
                  <c:v>1258925.4117941693</c:v>
                </c:pt>
                <c:pt idx="165">
                  <c:v>1333521.4321633258</c:v>
                </c:pt>
                <c:pt idx="166">
                  <c:v>1412537.5446227561</c:v>
                </c:pt>
                <c:pt idx="167">
                  <c:v>1496235.6560944349</c:v>
                </c:pt>
                <c:pt idx="168">
                  <c:v>1584893.1924611146</c:v>
                </c:pt>
                <c:pt idx="169">
                  <c:v>1678804.0181225643</c:v>
                </c:pt>
                <c:pt idx="170">
                  <c:v>1778279.4100389234</c:v>
                </c:pt>
                <c:pt idx="171">
                  <c:v>1883649.0894898036</c:v>
                </c:pt>
                <c:pt idx="172">
                  <c:v>1995262.3149688793</c:v>
                </c:pt>
                <c:pt idx="173">
                  <c:v>2113489.0398366498</c:v>
                </c:pt>
                <c:pt idx="174">
                  <c:v>2238721.1385683459</c:v>
                </c:pt>
                <c:pt idx="175">
                  <c:v>2371373.7056616573</c:v>
                </c:pt>
                <c:pt idx="176">
                  <c:v>2511886.4315095861</c:v>
                </c:pt>
                <c:pt idx="177">
                  <c:v>2660725.0597988106</c:v>
                </c:pt>
                <c:pt idx="178">
                  <c:v>2818382.9312644592</c:v>
                </c:pt>
                <c:pt idx="179">
                  <c:v>2985382.6189179649</c:v>
                </c:pt>
                <c:pt idx="180">
                  <c:v>3162277.6601683837</c:v>
                </c:pt>
                <c:pt idx="181">
                  <c:v>3349654.3915782808</c:v>
                </c:pt>
                <c:pt idx="182">
                  <c:v>3548133.8923357581</c:v>
                </c:pt>
                <c:pt idx="183">
                  <c:v>3758374.0428844444</c:v>
                </c:pt>
                <c:pt idx="184">
                  <c:v>3981071.7055349816</c:v>
                </c:pt>
                <c:pt idx="185">
                  <c:v>4216965.0342858238</c:v>
                </c:pt>
                <c:pt idx="186">
                  <c:v>4466835.9215096384</c:v>
                </c:pt>
                <c:pt idx="187">
                  <c:v>4731512.589614803</c:v>
                </c:pt>
                <c:pt idx="188">
                  <c:v>5011872.3362727296</c:v>
                </c:pt>
                <c:pt idx="189">
                  <c:v>5308844.4423098983</c:v>
                </c:pt>
                <c:pt idx="190">
                  <c:v>5623413.2519034948</c:v>
                </c:pt>
                <c:pt idx="191">
                  <c:v>5956621.4352901187</c:v>
                </c:pt>
                <c:pt idx="192">
                  <c:v>6309573.4448019462</c:v>
                </c:pt>
                <c:pt idx="193">
                  <c:v>6683439.1756861582</c:v>
                </c:pt>
                <c:pt idx="194">
                  <c:v>7079457.8438413907</c:v>
                </c:pt>
                <c:pt idx="195">
                  <c:v>7498942.0933245681</c:v>
                </c:pt>
                <c:pt idx="196">
                  <c:v>7943282.3472428238</c:v>
                </c:pt>
                <c:pt idx="197">
                  <c:v>8413951.416451972</c:v>
                </c:pt>
                <c:pt idx="198">
                  <c:v>8912509.3813374601</c:v>
                </c:pt>
                <c:pt idx="199">
                  <c:v>9440608.7628592551</c:v>
                </c:pt>
                <c:pt idx="200">
                  <c:v>10000000</c:v>
                </c:pt>
              </c:numCache>
            </c:numRef>
          </c:xVal>
          <c:yVal>
            <c:numRef>
              <c:f>Design!$AM$114:$AM$314</c:f>
              <c:numCache>
                <c:formatCode>General</c:formatCode>
                <c:ptCount val="201"/>
                <c:pt idx="0">
                  <c:v>58.423691258642172</c:v>
                </c:pt>
                <c:pt idx="1">
                  <c:v>57.923268832153283</c:v>
                </c:pt>
                <c:pt idx="2">
                  <c:v>57.422794959540596</c:v>
                </c:pt>
                <c:pt idx="3">
                  <c:v>56.922263388681472</c:v>
                </c:pt>
                <c:pt idx="4">
                  <c:v>56.421667111100177</c:v>
                </c:pt>
                <c:pt idx="5">
                  <c:v>55.920998271359316</c:v>
                </c:pt>
                <c:pt idx="6">
                  <c:v>55.42024806582841</c:v>
                </c:pt>
                <c:pt idx="7">
                  <c:v>54.919406629642744</c:v>
                </c:pt>
                <c:pt idx="8">
                  <c:v>54.418462910551227</c:v>
                </c:pt>
                <c:pt idx="9">
                  <c:v>53.917404528226413</c:v>
                </c:pt>
                <c:pt idx="10">
                  <c:v>53.416217617482104</c:v>
                </c:pt>
                <c:pt idx="11">
                  <c:v>52.914886653707114</c:v>
                </c:pt>
                <c:pt idx="12">
                  <c:v>52.413394258687518</c:v>
                </c:pt>
                <c:pt idx="13">
                  <c:v>51.911720984851499</c:v>
                </c:pt>
                <c:pt idx="14">
                  <c:v>51.409845075838817</c:v>
                </c:pt>
                <c:pt idx="15">
                  <c:v>50.907742201171828</c:v>
                </c:pt>
                <c:pt idx="16">
                  <c:v>50.405385162701322</c:v>
                </c:pt>
                <c:pt idx="17">
                  <c:v>49.90274357041784</c:v>
                </c:pt>
                <c:pt idx="18">
                  <c:v>49.399783485180748</c:v>
                </c:pt>
                <c:pt idx="19">
                  <c:v>48.89646702592983</c:v>
                </c:pt>
                <c:pt idx="20">
                  <c:v>48.392751939031243</c:v>
                </c:pt>
                <c:pt idx="21">
                  <c:v>47.888591127597138</c:v>
                </c:pt>
                <c:pt idx="22">
                  <c:v>47.383932138931719</c:v>
                </c:pt>
                <c:pt idx="23">
                  <c:v>46.878716608736866</c:v>
                </c:pt>
                <c:pt idx="24">
                  <c:v>46.372879661400745</c:v>
                </c:pt>
                <c:pt idx="25">
                  <c:v>45.866349266644292</c:v>
                </c:pt>
                <c:pt idx="26">
                  <c:v>45.359045554079991</c:v>
                </c:pt>
                <c:pt idx="27">
                  <c:v>44.850880088907495</c:v>
                </c:pt>
                <c:pt idx="28">
                  <c:v>44.341755114126215</c:v>
                </c:pt>
                <c:pt idx="29">
                  <c:v>43.831562767361454</c:v>
                </c:pt>
                <c:pt idx="30">
                  <c:v>43.320184283783448</c:v>
                </c:pt>
                <c:pt idx="31">
                  <c:v>42.807489200740285</c:v>
                </c:pt>
                <c:pt idx="32">
                  <c:v>42.293334584721968</c:v>
                </c:pt>
                <c:pt idx="33">
                  <c:v>41.777564307197224</c:v>
                </c:pt>
                <c:pt idx="34">
                  <c:v>41.260008402765095</c:v>
                </c:pt>
                <c:pt idx="35">
                  <c:v>40.74048255094705</c:v>
                </c:pt>
                <c:pt idx="36">
                  <c:v>40.218787731719594</c:v>
                </c:pt>
                <c:pt idx="37">
                  <c:v>39.694710114387199</c:v>
                </c:pt>
                <c:pt idx="38">
                  <c:v>39.168021249289751</c:v>
                </c:pt>
                <c:pt idx="39">
                  <c:v>38.638478641613794</c:v>
                </c:pt>
                <c:pt idx="40">
                  <c:v>38.105826795507454</c:v>
                </c:pt>
                <c:pt idx="41">
                  <c:v>37.569798823773894</c:v>
                </c:pt>
                <c:pt idx="42">
                  <c:v>37.030118722362545</c:v>
                </c:pt>
                <c:pt idx="43">
                  <c:v>36.486504408105105</c:v>
                </c:pt>
                <c:pt idx="44">
                  <c:v>35.938671610854847</c:v>
                </c:pt>
                <c:pt idx="45">
                  <c:v>35.386338695410132</c:v>
                </c:pt>
                <c:pt idx="46">
                  <c:v>34.829232462428521</c:v>
                </c:pt>
                <c:pt idx="47">
                  <c:v>34.267094939316571</c:v>
                </c:pt>
                <c:pt idx="48">
                  <c:v>33.699691120820191</c:v>
                </c:pt>
                <c:pt idx="49">
                  <c:v>33.12681755477108</c:v>
                </c:pt>
                <c:pt idx="50">
                  <c:v>32.548311592670068</c:v>
                </c:pt>
                <c:pt idx="51">
                  <c:v>31.964061040863644</c:v>
                </c:pt>
                <c:pt idx="52">
                  <c:v>31.374013861430974</c:v>
                </c:pt>
                <c:pt idx="53">
                  <c:v>30.778187490065292</c:v>
                </c:pt>
                <c:pt idx="54">
                  <c:v>30.176677270432826</c:v>
                </c:pt>
                <c:pt idx="55">
                  <c:v>29.56966346088134</c:v>
                </c:pt>
                <c:pt idx="56">
                  <c:v>28.957416259874304</c:v>
                </c:pt>
                <c:pt idx="57">
                  <c:v>28.340298329342417</c:v>
                </c:pt>
                <c:pt idx="58">
                  <c:v>27.718764375177809</c:v>
                </c:pt>
                <c:pt idx="59">
                  <c:v>27.093357471592515</c:v>
                </c:pt>
                <c:pt idx="60">
                  <c:v>26.46470198567846</c:v>
                </c:pt>
                <c:pt idx="61">
                  <c:v>25.833493159197701</c:v>
                </c:pt>
                <c:pt idx="62">
                  <c:v>25.200483620364885</c:v>
                </c:pt>
                <c:pt idx="63">
                  <c:v>24.566467309742087</c:v>
                </c:pt>
                <c:pt idx="64">
                  <c:v>23.932261490835536</c:v>
                </c:pt>
                <c:pt idx="65">
                  <c:v>23.298687658511547</c:v>
                </c:pt>
                <c:pt idx="66">
                  <c:v>22.666552241917202</c:v>
                </c:pt>
                <c:pt idx="67">
                  <c:v>22.036628014211182</c:v>
                </c:pt>
                <c:pt idx="68">
                  <c:v>21.409637067391763</c:v>
                </c:pt>
                <c:pt idx="69">
                  <c:v>20.786236092685023</c:v>
                </c:pt>
                <c:pt idx="70">
                  <c:v>20.167004537860173</c:v>
                </c:pt>
                <c:pt idx="71">
                  <c:v>19.55243601003048</c:v>
                </c:pt>
                <c:pt idx="72">
                  <c:v>18.94293307614916</c:v>
                </c:pt>
                <c:pt idx="73">
                  <c:v>18.338805403750001</c:v>
                </c:pt>
                <c:pt idx="74">
                  <c:v>17.740270999283524</c:v>
                </c:pt>
                <c:pt idx="75">
                  <c:v>17.147460154079276</c:v>
                </c:pt>
                <c:pt idx="76">
                  <c:v>16.560421606438986</c:v>
                </c:pt>
                <c:pt idx="77">
                  <c:v>15.979130374798533</c:v>
                </c:pt>
                <c:pt idx="78">
                  <c:v>15.403496708321917</c:v>
                </c:pt>
                <c:pt idx="79">
                  <c:v>14.83337563077386</c:v>
                </c:pt>
                <c:pt idx="80">
                  <c:v>14.268576611715494</c:v>
                </c:pt>
                <c:pt idx="81">
                  <c:v>13.70887297575347</c:v>
                </c:pt>
                <c:pt idx="82">
                  <c:v>13.154010745983669</c:v>
                </c:pt>
                <c:pt idx="83">
                  <c:v>12.603716703549475</c:v>
                </c:pt>
                <c:pt idx="84">
                  <c:v>12.057705524998021</c:v>
                </c:pt>
                <c:pt idx="85">
                  <c:v>11.515685928588278</c:v>
                </c:pt>
                <c:pt idx="86">
                  <c:v>10.977365817595981</c:v>
                </c:pt>
                <c:pt idx="87">
                  <c:v>10.442456452321453</c:v>
                </c:pt>
                <c:pt idx="88">
                  <c:v>9.9106757135237</c:v>
                </c:pt>
                <c:pt idx="89">
                  <c:v>9.3817505397668164</c:v>
                </c:pt>
                <c:pt idx="90">
                  <c:v>8.8554186314874972</c:v>
                </c:pt>
                <c:pt idx="91">
                  <c:v>8.3314295174290081</c:v>
                </c:pt>
                <c:pt idx="92">
                  <c:v>7.8095450763047447</c:v>
                </c:pt>
                <c:pt idx="93">
                  <c:v>7.2895395998278296</c:v>
                </c:pt>
                <c:pt idx="94">
                  <c:v>6.7711994739333781</c:v>
                </c:pt>
                <c:pt idx="95">
                  <c:v>6.2543225442423793</c:v>
                </c:pt>
                <c:pt idx="96">
                  <c:v>5.7387172203394545</c:v>
                </c:pt>
                <c:pt idx="97">
                  <c:v>5.224201361839679</c:v>
                </c:pt>
                <c:pt idx="98">
                  <c:v>4.710600977796183</c:v>
                </c:pt>
                <c:pt idx="99">
                  <c:v>4.1977487599434582</c:v>
                </c:pt>
                <c:pt idx="100">
                  <c:v>3.6854824595568725</c:v>
                </c:pt>
                <c:pt idx="101">
                  <c:v>3.1736431072809337</c:v>
                </c:pt>
                <c:pt idx="102">
                  <c:v>2.6620730649374003</c:v>
                </c:pt>
                <c:pt idx="103">
                  <c:v>2.1506138878532051</c:v>
                </c:pt>
                <c:pt idx="104">
                  <c:v>1.6391039653629766</c:v>
                </c:pt>
                <c:pt idx="105">
                  <c:v>1.1273758955381821</c:v>
                </c:pt>
                <c:pt idx="106">
                  <c:v>0.61525353754978485</c:v>
                </c:pt>
                <c:pt idx="107">
                  <c:v>0.10254867107102482</c:v>
                </c:pt>
                <c:pt idx="108">
                  <c:v>-0.41094282351488165</c:v>
                </c:pt>
                <c:pt idx="109">
                  <c:v>-0.92544536784525788</c:v>
                </c:pt>
                <c:pt idx="110">
                  <c:v>-1.4412087944222152</c:v>
                </c:pt>
                <c:pt idx="111">
                  <c:v>-1.9585143059633683</c:v>
                </c:pt>
                <c:pt idx="112">
                  <c:v>-2.4776814521044157</c:v>
                </c:pt>
                <c:pt idx="113">
                  <c:v>-2.9990763128463342</c:v>
                </c:pt>
                <c:pt idx="114">
                  <c:v>-3.5231210987400741</c:v>
                </c:pt>
                <c:pt idx="115">
                  <c:v>-4.0503053930637911</c:v>
                </c:pt>
                <c:pt idx="116">
                  <c:v>-4.5811992658867053</c:v>
                </c:pt>
                <c:pt idx="117">
                  <c:v>-5.1164684759943437</c:v>
                </c:pt>
                <c:pt idx="118">
                  <c:v>-5.656891932756432</c:v>
                </c:pt>
                <c:pt idx="119">
                  <c:v>-6.2033815003212798</c:v>
                </c:pt>
                <c:pt idx="120">
                  <c:v>-6.7570040700995424</c:v>
                </c:pt>
                <c:pt idx="121">
                  <c:v>-7.3190055782338517</c:v>
                </c:pt>
                <c:pt idx="122">
                  <c:v>-7.8908362727005983</c:v>
                </c:pt>
                <c:pt idx="123">
                  <c:v>-8.4741760100859889</c:v>
                </c:pt>
                <c:pt idx="124">
                  <c:v>-9.0709576636950793</c:v>
                </c:pt>
                <c:pt idx="125">
                  <c:v>-9.6833858544386278</c:v>
                </c:pt>
                <c:pt idx="126">
                  <c:v>-10.313947221213034</c:v>
                </c:pt>
                <c:pt idx="127">
                  <c:v>-10.965407449706554</c:v>
                </c:pt>
                <c:pt idx="128">
                  <c:v>-11.640789502566957</c:v>
                </c:pt>
                <c:pt idx="129">
                  <c:v>-12.343327282939583</c:v>
                </c:pt>
                <c:pt idx="130">
                  <c:v>-13.076389755737312</c:v>
                </c:pt>
                <c:pt idx="131">
                  <c:v>-13.843372787525166</c:v>
                </c:pt>
                <c:pt idx="132">
                  <c:v>-14.647559910649717</c:v>
                </c:pt>
                <c:pt idx="133">
                  <c:v>-15.491958711705312</c:v>
                </c:pt>
                <c:pt idx="134">
                  <c:v>-16.379125786862719</c:v>
                </c:pt>
                <c:pt idx="135">
                  <c:v>-17.310998714210566</c:v>
                </c:pt>
                <c:pt idx="136">
                  <c:v>-18.288756403664145</c:v>
                </c:pt>
                <c:pt idx="137">
                  <c:v>-19.312727916163102</c:v>
                </c:pt>
                <c:pt idx="138">
                  <c:v>-20.382363885081674</c:v>
                </c:pt>
                <c:pt idx="139">
                  <c:v>-21.496275073949199</c:v>
                </c:pt>
                <c:pt idx="140">
                  <c:v>-22.652331785444634</c:v>
                </c:pt>
                <c:pt idx="141">
                  <c:v>-23.847808700016362</c:v>
                </c:pt>
                <c:pt idx="142">
                  <c:v>-25.079554508052418</c:v>
                </c:pt>
                <c:pt idx="143">
                  <c:v>-26.344165192281913</c:v>
                </c:pt>
                <c:pt idx="144">
                  <c:v>-27.638143282227592</c:v>
                </c:pt>
                <c:pt idx="145">
                  <c:v>-28.958031156304699</c:v>
                </c:pt>
                <c:pt idx="146">
                  <c:v>-30.300512672575806</c:v>
                </c:pt>
                <c:pt idx="147">
                  <c:v>-31.662482685414229</c:v>
                </c:pt>
                <c:pt idx="148">
                  <c:v>-33.041087666421177</c:v>
                </c:pt>
                <c:pt idx="149">
                  <c:v>-34.433742622625807</c:v>
                </c:pt>
                <c:pt idx="150">
                  <c:v>-35.838130102404627</c:v>
                </c:pt>
                <c:pt idx="151">
                  <c:v>-37.252186750224105</c:v>
                </c:pt>
                <c:pt idx="152">
                  <c:v>-38.674082042099599</c:v>
                </c:pt>
                <c:pt idx="153">
                  <c:v>-40.102192828675271</c:v>
                </c:pt>
                <c:pt idx="154">
                  <c:v>-41.535076338340467</c:v>
                </c:pt>
                <c:pt idx="155">
                  <c:v>-42.971443456034208</c:v>
                </c:pt>
                <c:pt idx="156">
                  <c:v>-44.410133432434463</c:v>
                </c:pt>
                <c:pt idx="157">
                  <c:v>-45.850090689941098</c:v>
                </c:pt>
                <c:pt idx="158">
                  <c:v>-47.290344052755451</c:v>
                </c:pt>
                <c:pt idx="159">
                  <c:v>-48.729988508068033</c:v>
                </c:pt>
                <c:pt idx="160">
                  <c:v>-50.168169474114315</c:v>
                </c:pt>
                <c:pt idx="161">
                  <c:v>-51.604069482871154</c:v>
                </c:pt>
                <c:pt idx="162">
                  <c:v>-53.036897159678738</c:v>
                </c:pt>
                <c:pt idx="163">
                  <c:v>-54.465878383090384</c:v>
                </c:pt>
                <c:pt idx="164">
                  <c:v>-55.890249523684986</c:v>
                </c:pt>
                <c:pt idx="165">
                  <c:v>-57.309252681455767</c:v>
                </c:pt>
                <c:pt idx="166">
                  <c:v>-58.722132860915302</c:v>
                </c:pt>
                <c:pt idx="167">
                  <c:v>-60.128137036164318</c:v>
                </c:pt>
                <c:pt idx="168">
                  <c:v>-61.526515060984835</c:v>
                </c:pt>
                <c:pt idx="169">
                  <c:v>-62.9165223688426</c:v>
                </c:pt>
                <c:pt idx="170">
                  <c:v>-64.297424382927858</c:v>
                </c:pt>
                <c:pt idx="171">
                  <c:v>-65.668502516773543</c:v>
                </c:pt>
                <c:pt idx="172">
                  <c:v>-67.029061592871358</c:v>
                </c:pt>
                <c:pt idx="173">
                  <c:v>-68.378438443136758</c:v>
                </c:pt>
                <c:pt idx="174">
                  <c:v>-69.716011386009853</c:v>
                </c:pt>
                <c:pt idx="175">
                  <c:v>-71.041210207113522</c:v>
                </c:pt>
                <c:pt idx="176">
                  <c:v>-72.353526211707077</c:v>
                </c:pt>
                <c:pt idx="177">
                  <c:v>-73.652521876119948</c:v>
                </c:pt>
                <c:pt idx="178">
                  <c:v>-74.937839609830533</c:v>
                </c:pt>
                <c:pt idx="179">
                  <c:v>-76.209209155829555</c:v>
                </c:pt>
                <c:pt idx="180">
                  <c:v>-77.466453207396285</c:v>
                </c:pt>
                <c:pt idx="181">
                  <c:v>-78.709490903428232</c:v>
                </c:pt>
                <c:pt idx="182">
                  <c:v>-79.938338976860607</c:v>
                </c:pt>
                <c:pt idx="183">
                  <c:v>-81.153110462467254</c:v>
                </c:pt>
                <c:pt idx="184">
                  <c:v>-82.354011009698311</c:v>
                </c:pt>
                <c:pt idx="185">
                  <c:v>-83.541332980303309</c:v>
                </c:pt>
                <c:pt idx="186">
                  <c:v>-84.715447627114997</c:v>
                </c:pt>
                <c:pt idx="187">
                  <c:v>-85.876795739735385</c:v>
                </c:pt>
                <c:pt idx="188">
                  <c:v>-87.025877198814669</c:v>
                </c:pt>
                <c:pt idx="189">
                  <c:v>-88.163239901128847</c:v>
                </c:pt>
                <c:pt idx="190">
                  <c:v>-89.289468504779265</c:v>
                </c:pt>
                <c:pt idx="191">
                  <c:v>-90.405173402829092</c:v>
                </c:pt>
                <c:pt idx="192">
                  <c:v>-91.510980271935836</c:v>
                </c:pt>
                <c:pt idx="193">
                  <c:v>-92.607520468296386</c:v>
                </c:pt>
                <c:pt idx="194">
                  <c:v>-93.695422464434046</c:v>
                </c:pt>
                <c:pt idx="195">
                  <c:v>-94.775304443860648</c:v>
                </c:pt>
                <c:pt idx="196">
                  <c:v>-95.847768101595406</c:v>
                </c:pt>
                <c:pt idx="197">
                  <c:v>-96.913393640268239</c:v>
                </c:pt>
                <c:pt idx="198">
                  <c:v>-97.972735905690627</c:v>
                </c:pt>
                <c:pt idx="199">
                  <c:v>-99.026321572556441</c:v>
                </c:pt>
                <c:pt idx="200">
                  <c:v>-100.07464726942963</c:v>
                </c:pt>
              </c:numCache>
            </c:numRef>
          </c:yVal>
          <c:smooth val="1"/>
          <c:extLst>
            <c:ext xmlns:c16="http://schemas.microsoft.com/office/drawing/2014/chart" uri="{C3380CC4-5D6E-409C-BE32-E72D297353CC}">
              <c16:uniqueId val="{00000000-4567-477B-8118-EC24A8C3D4A6}"/>
            </c:ext>
          </c:extLst>
        </c:ser>
        <c:dLbls>
          <c:showLegendKey val="0"/>
          <c:showVal val="0"/>
          <c:showCatName val="0"/>
          <c:showSerName val="0"/>
          <c:showPercent val="0"/>
          <c:showBubbleSize val="0"/>
        </c:dLbls>
        <c:axId val="312296344"/>
        <c:axId val="312313208"/>
      </c:scatterChart>
      <c:scatterChart>
        <c:scatterStyle val="smoothMarker"/>
        <c:varyColors val="0"/>
        <c:ser>
          <c:idx val="0"/>
          <c:order val="1"/>
          <c:tx>
            <c:v>-Lv(s) Phase</c:v>
          </c:tx>
          <c:spPr>
            <a:ln w="25400"/>
          </c:spPr>
          <c:marker>
            <c:symbol val="none"/>
          </c:marker>
          <c:xVal>
            <c:numRef>
              <c:f>Design!$J$114:$J$314</c:f>
              <c:numCache>
                <c:formatCode>General</c:formatCode>
                <c:ptCount val="201"/>
                <c:pt idx="0">
                  <c:v>100</c:v>
                </c:pt>
                <c:pt idx="1">
                  <c:v>105.92537251772889</c:v>
                </c:pt>
                <c:pt idx="2">
                  <c:v>112.20184543019636</c:v>
                </c:pt>
                <c:pt idx="3">
                  <c:v>118.85022274370185</c:v>
                </c:pt>
                <c:pt idx="4">
                  <c:v>125.89254117941672</c:v>
                </c:pt>
                <c:pt idx="5">
                  <c:v>133.35214321633239</c:v>
                </c:pt>
                <c:pt idx="6">
                  <c:v>141.25375446227542</c:v>
                </c:pt>
                <c:pt idx="7">
                  <c:v>149.62356560944335</c:v>
                </c:pt>
                <c:pt idx="8">
                  <c:v>158.48931924611136</c:v>
                </c:pt>
                <c:pt idx="9">
                  <c:v>167.88040181225605</c:v>
                </c:pt>
                <c:pt idx="10">
                  <c:v>177.82794100389231</c:v>
                </c:pt>
                <c:pt idx="11">
                  <c:v>188.36490894898009</c:v>
                </c:pt>
                <c:pt idx="12">
                  <c:v>199.52623149688799</c:v>
                </c:pt>
                <c:pt idx="13">
                  <c:v>211.34890398366468</c:v>
                </c:pt>
                <c:pt idx="14">
                  <c:v>223.87211385683398</c:v>
                </c:pt>
                <c:pt idx="15">
                  <c:v>237.13737056616554</c:v>
                </c:pt>
                <c:pt idx="16">
                  <c:v>251.18864315095806</c:v>
                </c:pt>
                <c:pt idx="17">
                  <c:v>266.07250597988099</c:v>
                </c:pt>
                <c:pt idx="18">
                  <c:v>281.83829312644542</c:v>
                </c:pt>
                <c:pt idx="19">
                  <c:v>298.53826189179597</c:v>
                </c:pt>
                <c:pt idx="20">
                  <c:v>316.22776601683796</c:v>
                </c:pt>
                <c:pt idx="21">
                  <c:v>334.96543915782769</c:v>
                </c:pt>
                <c:pt idx="22">
                  <c:v>354.81338923357555</c:v>
                </c:pt>
                <c:pt idx="23">
                  <c:v>375.83740428844425</c:v>
                </c:pt>
                <c:pt idx="24">
                  <c:v>398.10717055349738</c:v>
                </c:pt>
                <c:pt idx="25">
                  <c:v>421.69650342858233</c:v>
                </c:pt>
                <c:pt idx="26">
                  <c:v>446.68359215096319</c:v>
                </c:pt>
                <c:pt idx="27">
                  <c:v>473.15125896148055</c:v>
                </c:pt>
                <c:pt idx="28">
                  <c:v>501.18723362727235</c:v>
                </c:pt>
                <c:pt idx="29">
                  <c:v>530.88444423098849</c:v>
                </c:pt>
                <c:pt idx="30">
                  <c:v>562.34132519034915</c:v>
                </c:pt>
                <c:pt idx="31">
                  <c:v>595.66214352901056</c:v>
                </c:pt>
                <c:pt idx="32">
                  <c:v>630.95734448019346</c:v>
                </c:pt>
                <c:pt idx="33">
                  <c:v>668.34391756861487</c:v>
                </c:pt>
                <c:pt idx="34">
                  <c:v>707.94578438413816</c:v>
                </c:pt>
                <c:pt idx="35">
                  <c:v>749.89420933245594</c:v>
                </c:pt>
                <c:pt idx="36">
                  <c:v>794.32823472428174</c:v>
                </c:pt>
                <c:pt idx="37">
                  <c:v>841.39514164519551</c:v>
                </c:pt>
                <c:pt idx="38">
                  <c:v>891.25093813374576</c:v>
                </c:pt>
                <c:pt idx="39">
                  <c:v>944.06087628592377</c:v>
                </c:pt>
                <c:pt idx="40">
                  <c:v>1000</c:v>
                </c:pt>
                <c:pt idx="41">
                  <c:v>1059.2537251772892</c:v>
                </c:pt>
                <c:pt idx="42">
                  <c:v>1122.0184543019636</c:v>
                </c:pt>
                <c:pt idx="43">
                  <c:v>1188.5022274370185</c:v>
                </c:pt>
                <c:pt idx="44">
                  <c:v>1258.925411794168</c:v>
                </c:pt>
                <c:pt idx="45">
                  <c:v>1333.5214321633246</c:v>
                </c:pt>
                <c:pt idx="46">
                  <c:v>1412.5375446227551</c:v>
                </c:pt>
                <c:pt idx="47">
                  <c:v>1496.235656094434</c:v>
                </c:pt>
                <c:pt idx="48">
                  <c:v>1584.8931924611143</c:v>
                </c:pt>
                <c:pt idx="49">
                  <c:v>1678.8040181225608</c:v>
                </c:pt>
                <c:pt idx="50">
                  <c:v>1778.2794100389235</c:v>
                </c:pt>
                <c:pt idx="51">
                  <c:v>1883.649089489802</c:v>
                </c:pt>
                <c:pt idx="52">
                  <c:v>1995.2623149688804</c:v>
                </c:pt>
                <c:pt idx="53">
                  <c:v>2113.4890398366483</c:v>
                </c:pt>
                <c:pt idx="54">
                  <c:v>2238.7211385683404</c:v>
                </c:pt>
                <c:pt idx="55">
                  <c:v>2371.373705661656</c:v>
                </c:pt>
                <c:pt idx="56">
                  <c:v>2511.8864315095811</c:v>
                </c:pt>
                <c:pt idx="57">
                  <c:v>2660.7250597988113</c:v>
                </c:pt>
                <c:pt idx="58">
                  <c:v>2818.3829312644561</c:v>
                </c:pt>
                <c:pt idx="59">
                  <c:v>2985.3826189179613</c:v>
                </c:pt>
                <c:pt idx="60">
                  <c:v>3162.2776601683804</c:v>
                </c:pt>
                <c:pt idx="61">
                  <c:v>3349.6543915782781</c:v>
                </c:pt>
                <c:pt idx="62">
                  <c:v>3548.1338923357553</c:v>
                </c:pt>
                <c:pt idx="63">
                  <c:v>3758.3740428844449</c:v>
                </c:pt>
                <c:pt idx="64">
                  <c:v>3981.0717055349755</c:v>
                </c:pt>
                <c:pt idx="65">
                  <c:v>4216.9650342858249</c:v>
                </c:pt>
                <c:pt idx="66">
                  <c:v>4466.8359215096343</c:v>
                </c:pt>
                <c:pt idx="67">
                  <c:v>4731.5125896148065</c:v>
                </c:pt>
                <c:pt idx="68">
                  <c:v>5011.872336272726</c:v>
                </c:pt>
                <c:pt idx="69">
                  <c:v>5308.8444423098854</c:v>
                </c:pt>
                <c:pt idx="70">
                  <c:v>5623.413251903492</c:v>
                </c:pt>
                <c:pt idx="71">
                  <c:v>5956.6214352901088</c:v>
                </c:pt>
                <c:pt idx="72">
                  <c:v>6309.5734448019366</c:v>
                </c:pt>
                <c:pt idx="73">
                  <c:v>6683.4391756861532</c:v>
                </c:pt>
                <c:pt idx="74">
                  <c:v>7079.4578438413864</c:v>
                </c:pt>
                <c:pt idx="75">
                  <c:v>7498.9420933245638</c:v>
                </c:pt>
                <c:pt idx="76">
                  <c:v>7943.2823472428199</c:v>
                </c:pt>
                <c:pt idx="77">
                  <c:v>8413.9514164519533</c:v>
                </c:pt>
                <c:pt idx="78">
                  <c:v>8912.5093813374624</c:v>
                </c:pt>
                <c:pt idx="79">
                  <c:v>9440.6087628592395</c:v>
                </c:pt>
                <c:pt idx="80">
                  <c:v>10000</c:v>
                </c:pt>
                <c:pt idx="81">
                  <c:v>10592.53725177289</c:v>
                </c:pt>
                <c:pt idx="82">
                  <c:v>11220.184543019644</c:v>
                </c:pt>
                <c:pt idx="83">
                  <c:v>11885.022274370192</c:v>
                </c:pt>
                <c:pt idx="84">
                  <c:v>12589.254117941677</c:v>
                </c:pt>
                <c:pt idx="85">
                  <c:v>13335.214321633242</c:v>
                </c:pt>
                <c:pt idx="86">
                  <c:v>14125.375446227543</c:v>
                </c:pt>
                <c:pt idx="87">
                  <c:v>14962.356560944354</c:v>
                </c:pt>
                <c:pt idx="88">
                  <c:v>15848.931924611154</c:v>
                </c:pt>
                <c:pt idx="89">
                  <c:v>16788.04018122562</c:v>
                </c:pt>
                <c:pt idx="90">
                  <c:v>17782.794100389241</c:v>
                </c:pt>
                <c:pt idx="91">
                  <c:v>18836.490894898016</c:v>
                </c:pt>
                <c:pt idx="92">
                  <c:v>19952.623149688818</c:v>
                </c:pt>
                <c:pt idx="93">
                  <c:v>21134.890398366486</c:v>
                </c:pt>
                <c:pt idx="94">
                  <c:v>22387.211385683411</c:v>
                </c:pt>
                <c:pt idx="95">
                  <c:v>23713.737056616563</c:v>
                </c:pt>
                <c:pt idx="96">
                  <c:v>25118.864315095827</c:v>
                </c:pt>
                <c:pt idx="97">
                  <c:v>26607.250597988117</c:v>
                </c:pt>
                <c:pt idx="98">
                  <c:v>28183.829312644553</c:v>
                </c:pt>
                <c:pt idx="99">
                  <c:v>29853.826189179606</c:v>
                </c:pt>
                <c:pt idx="100">
                  <c:v>31622.776601683825</c:v>
                </c:pt>
                <c:pt idx="101">
                  <c:v>33496.543915782822</c:v>
                </c:pt>
                <c:pt idx="102">
                  <c:v>35481.338923357594</c:v>
                </c:pt>
                <c:pt idx="103">
                  <c:v>37583.74042884446</c:v>
                </c:pt>
                <c:pt idx="104">
                  <c:v>39810.717055349764</c:v>
                </c:pt>
                <c:pt idx="105">
                  <c:v>42169.650342858258</c:v>
                </c:pt>
                <c:pt idx="106">
                  <c:v>44668.359215096367</c:v>
                </c:pt>
                <c:pt idx="107">
                  <c:v>47315.1258961481</c:v>
                </c:pt>
                <c:pt idx="108">
                  <c:v>50118.723362727265</c:v>
                </c:pt>
                <c:pt idx="109">
                  <c:v>53088.444423098874</c:v>
                </c:pt>
                <c:pt idx="110">
                  <c:v>56234.132519034923</c:v>
                </c:pt>
                <c:pt idx="111">
                  <c:v>59566.214352901101</c:v>
                </c:pt>
                <c:pt idx="112">
                  <c:v>63095.734448019379</c:v>
                </c:pt>
                <c:pt idx="113">
                  <c:v>66834.391756861558</c:v>
                </c:pt>
                <c:pt idx="114">
                  <c:v>70794.578438413868</c:v>
                </c:pt>
                <c:pt idx="115">
                  <c:v>74989.420933245652</c:v>
                </c:pt>
                <c:pt idx="116">
                  <c:v>79432.823472428281</c:v>
                </c:pt>
                <c:pt idx="117">
                  <c:v>84139.514164519613</c:v>
                </c:pt>
                <c:pt idx="118">
                  <c:v>89125.093813374653</c:v>
                </c:pt>
                <c:pt idx="119">
                  <c:v>94406.087628592417</c:v>
                </c:pt>
                <c:pt idx="120">
                  <c:v>100000</c:v>
                </c:pt>
                <c:pt idx="121">
                  <c:v>105925.37251772903</c:v>
                </c:pt>
                <c:pt idx="122">
                  <c:v>112201.84543019645</c:v>
                </c:pt>
                <c:pt idx="123">
                  <c:v>118850.22274370195</c:v>
                </c:pt>
                <c:pt idx="124">
                  <c:v>125892.5411794168</c:v>
                </c:pt>
                <c:pt idx="125">
                  <c:v>133352.14321633245</c:v>
                </c:pt>
                <c:pt idx="126">
                  <c:v>141253.75446227568</c:v>
                </c:pt>
                <c:pt idx="127">
                  <c:v>149623.56560944358</c:v>
                </c:pt>
                <c:pt idx="128">
                  <c:v>158489.31924611155</c:v>
                </c:pt>
                <c:pt idx="129">
                  <c:v>167880.40181225623</c:v>
                </c:pt>
                <c:pt idx="130">
                  <c:v>177827.94100389245</c:v>
                </c:pt>
                <c:pt idx="131">
                  <c:v>188364.90894898036</c:v>
                </c:pt>
                <c:pt idx="132">
                  <c:v>199526.23149688821</c:v>
                </c:pt>
                <c:pt idx="133">
                  <c:v>211348.90398366493</c:v>
                </c:pt>
                <c:pt idx="134">
                  <c:v>223872.11385683418</c:v>
                </c:pt>
                <c:pt idx="135">
                  <c:v>237137.37056616569</c:v>
                </c:pt>
                <c:pt idx="136">
                  <c:v>251188.64315095835</c:v>
                </c:pt>
                <c:pt idx="137">
                  <c:v>266072.50597988121</c:v>
                </c:pt>
                <c:pt idx="138">
                  <c:v>281838.29312644561</c:v>
                </c:pt>
                <c:pt idx="139">
                  <c:v>298538.26189179614</c:v>
                </c:pt>
                <c:pt idx="140">
                  <c:v>316227.76601683802</c:v>
                </c:pt>
                <c:pt idx="141">
                  <c:v>334965.43915782828</c:v>
                </c:pt>
                <c:pt idx="142">
                  <c:v>354813.38923357602</c:v>
                </c:pt>
                <c:pt idx="143">
                  <c:v>375837.40428844467</c:v>
                </c:pt>
                <c:pt idx="144">
                  <c:v>398107.17055349768</c:v>
                </c:pt>
                <c:pt idx="145">
                  <c:v>421696.50342858257</c:v>
                </c:pt>
                <c:pt idx="146">
                  <c:v>446683.59215096425</c:v>
                </c:pt>
                <c:pt idx="147">
                  <c:v>473151.25896148157</c:v>
                </c:pt>
                <c:pt idx="148">
                  <c:v>501187.23362727324</c:v>
                </c:pt>
                <c:pt idx="149">
                  <c:v>530884.44423098932</c:v>
                </c:pt>
                <c:pt idx="150">
                  <c:v>562341.32519034995</c:v>
                </c:pt>
                <c:pt idx="151">
                  <c:v>595662.14352901117</c:v>
                </c:pt>
                <c:pt idx="152">
                  <c:v>630957.3444801938</c:v>
                </c:pt>
                <c:pt idx="153">
                  <c:v>668343.91756861517</c:v>
                </c:pt>
                <c:pt idx="154">
                  <c:v>707945.7843841383</c:v>
                </c:pt>
                <c:pt idx="155">
                  <c:v>749894.209332456</c:v>
                </c:pt>
                <c:pt idx="156">
                  <c:v>794328.23472428299</c:v>
                </c:pt>
                <c:pt idx="157">
                  <c:v>841395.14164519636</c:v>
                </c:pt>
                <c:pt idx="158">
                  <c:v>891250.93813374673</c:v>
                </c:pt>
                <c:pt idx="159">
                  <c:v>944060.87628592446</c:v>
                </c:pt>
                <c:pt idx="160">
                  <c:v>1000000</c:v>
                </c:pt>
                <c:pt idx="161">
                  <c:v>1059253.7251772913</c:v>
                </c:pt>
                <c:pt idx="162">
                  <c:v>1122018.4543019638</c:v>
                </c:pt>
                <c:pt idx="163">
                  <c:v>1188502.2274370207</c:v>
                </c:pt>
                <c:pt idx="164">
                  <c:v>1258925.4117941693</c:v>
                </c:pt>
                <c:pt idx="165">
                  <c:v>1333521.4321633258</c:v>
                </c:pt>
                <c:pt idx="166">
                  <c:v>1412537.5446227561</c:v>
                </c:pt>
                <c:pt idx="167">
                  <c:v>1496235.6560944349</c:v>
                </c:pt>
                <c:pt idx="168">
                  <c:v>1584893.1924611146</c:v>
                </c:pt>
                <c:pt idx="169">
                  <c:v>1678804.0181225643</c:v>
                </c:pt>
                <c:pt idx="170">
                  <c:v>1778279.4100389234</c:v>
                </c:pt>
                <c:pt idx="171">
                  <c:v>1883649.0894898036</c:v>
                </c:pt>
                <c:pt idx="172">
                  <c:v>1995262.3149688793</c:v>
                </c:pt>
                <c:pt idx="173">
                  <c:v>2113489.0398366498</c:v>
                </c:pt>
                <c:pt idx="174">
                  <c:v>2238721.1385683459</c:v>
                </c:pt>
                <c:pt idx="175">
                  <c:v>2371373.7056616573</c:v>
                </c:pt>
                <c:pt idx="176">
                  <c:v>2511886.4315095861</c:v>
                </c:pt>
                <c:pt idx="177">
                  <c:v>2660725.0597988106</c:v>
                </c:pt>
                <c:pt idx="178">
                  <c:v>2818382.9312644592</c:v>
                </c:pt>
                <c:pt idx="179">
                  <c:v>2985382.6189179649</c:v>
                </c:pt>
                <c:pt idx="180">
                  <c:v>3162277.6601683837</c:v>
                </c:pt>
                <c:pt idx="181">
                  <c:v>3349654.3915782808</c:v>
                </c:pt>
                <c:pt idx="182">
                  <c:v>3548133.8923357581</c:v>
                </c:pt>
                <c:pt idx="183">
                  <c:v>3758374.0428844444</c:v>
                </c:pt>
                <c:pt idx="184">
                  <c:v>3981071.7055349816</c:v>
                </c:pt>
                <c:pt idx="185">
                  <c:v>4216965.0342858238</c:v>
                </c:pt>
                <c:pt idx="186">
                  <c:v>4466835.9215096384</c:v>
                </c:pt>
                <c:pt idx="187">
                  <c:v>4731512.589614803</c:v>
                </c:pt>
                <c:pt idx="188">
                  <c:v>5011872.3362727296</c:v>
                </c:pt>
                <c:pt idx="189">
                  <c:v>5308844.4423098983</c:v>
                </c:pt>
                <c:pt idx="190">
                  <c:v>5623413.2519034948</c:v>
                </c:pt>
                <c:pt idx="191">
                  <c:v>5956621.4352901187</c:v>
                </c:pt>
                <c:pt idx="192">
                  <c:v>6309573.4448019462</c:v>
                </c:pt>
                <c:pt idx="193">
                  <c:v>6683439.1756861582</c:v>
                </c:pt>
                <c:pt idx="194">
                  <c:v>7079457.8438413907</c:v>
                </c:pt>
                <c:pt idx="195">
                  <c:v>7498942.0933245681</c:v>
                </c:pt>
                <c:pt idx="196">
                  <c:v>7943282.3472428238</c:v>
                </c:pt>
                <c:pt idx="197">
                  <c:v>8413951.416451972</c:v>
                </c:pt>
                <c:pt idx="198">
                  <c:v>8912509.3813374601</c:v>
                </c:pt>
                <c:pt idx="199">
                  <c:v>9440608.7628592551</c:v>
                </c:pt>
                <c:pt idx="200">
                  <c:v>10000000</c:v>
                </c:pt>
              </c:numCache>
            </c:numRef>
          </c:xVal>
          <c:yVal>
            <c:numRef>
              <c:f>Design!$AO$114:$AO$314</c:f>
              <c:numCache>
                <c:formatCode>General</c:formatCode>
                <c:ptCount val="201"/>
                <c:pt idx="0">
                  <c:v>89.127638181926812</c:v>
                </c:pt>
                <c:pt idx="1">
                  <c:v>89.076029901565292</c:v>
                </c:pt>
                <c:pt idx="2">
                  <c:v>89.021379151195561</c:v>
                </c:pt>
                <c:pt idx="3">
                  <c:v>88.963508570329196</c:v>
                </c:pt>
                <c:pt idx="4">
                  <c:v>88.902230836771253</c:v>
                </c:pt>
                <c:pt idx="5">
                  <c:v>88.837348178793107</c:v>
                </c:pt>
                <c:pt idx="6">
                  <c:v>88.768651877452129</c:v>
                </c:pt>
                <c:pt idx="7">
                  <c:v>88.695921761981438</c:v>
                </c:pt>
                <c:pt idx="8">
                  <c:v>88.61892570197702</c:v>
                </c:pt>
                <c:pt idx="9">
                  <c:v>88.537419101075471</c:v>
                </c:pt>
                <c:pt idx="10">
                  <c:v>88.451144397962167</c:v>
                </c:pt>
                <c:pt idx="11">
                  <c:v>88.35983058191583</c:v>
                </c:pt>
                <c:pt idx="12">
                  <c:v>88.263192731710689</c:v>
                </c:pt>
                <c:pt idx="13">
                  <c:v>88.160931588605237</c:v>
                </c:pt>
                <c:pt idx="14">
                  <c:v>88.052733176390575</c:v>
                </c:pt>
                <c:pt idx="15">
                  <c:v>87.938268484102537</c:v>
                </c:pt>
                <c:pt idx="16">
                  <c:v>87.817193230074309</c:v>
                </c:pt>
                <c:pt idx="17">
                  <c:v>87.689147729580256</c:v>
                </c:pt>
                <c:pt idx="18">
                  <c:v>87.553756892459788</c:v>
                </c:pt>
                <c:pt idx="19">
                  <c:v>87.410630381879315</c:v>
                </c:pt>
                <c:pt idx="20">
                  <c:v>87.259362970849878</c:v>
                </c:pt>
                <c:pt idx="21">
                  <c:v>87.099535139334975</c:v>
                </c:pt>
                <c:pt idx="22">
                  <c:v>86.93071396180116</c:v>
                </c:pt>
                <c:pt idx="23">
                  <c:v>86.752454342919776</c:v>
                </c:pt>
                <c:pt idx="24">
                  <c:v>86.564300667825506</c:v>
                </c:pt>
                <c:pt idx="25">
                  <c:v>86.365788942838876</c:v>
                </c:pt>
                <c:pt idx="26">
                  <c:v>86.156449512772198</c:v>
                </c:pt>
                <c:pt idx="27">
                  <c:v>85.935810451685498</c:v>
                </c:pt>
                <c:pt idx="28">
                  <c:v>85.703401734948088</c:v>
                </c:pt>
                <c:pt idx="29">
                  <c:v>85.458760311271021</c:v>
                </c:pt>
                <c:pt idx="30">
                  <c:v>85.201436203379487</c:v>
                </c:pt>
                <c:pt idx="31">
                  <c:v>84.930999774348066</c:v>
                </c:pt>
                <c:pt idx="32">
                  <c:v>84.647050302197314</c:v>
                </c:pt>
                <c:pt idx="33">
                  <c:v>84.349226006661667</c:v>
                </c:pt>
                <c:pt idx="34">
                  <c:v>84.03721566725595</c:v>
                </c:pt>
                <c:pt idx="35">
                  <c:v>83.710771958584445</c:v>
                </c:pt>
                <c:pt idx="36">
                  <c:v>83.369726604566765</c:v>
                </c:pt>
                <c:pt idx="37">
                  <c:v>83.014007414751475</c:v>
                </c:pt>
                <c:pt idx="38">
                  <c:v>82.643657209745754</c:v>
                </c:pt>
                <c:pt idx="39">
                  <c:v>82.258854565426262</c:v>
                </c:pt>
                <c:pt idx="40">
                  <c:v>81.859936203619256</c:v>
                </c:pt>
                <c:pt idx="41">
                  <c:v>81.447420727594363</c:v>
                </c:pt>
                <c:pt idx="42">
                  <c:v>81.022033242452622</c:v>
                </c:pt>
                <c:pt idx="43">
                  <c:v>80.584730213844111</c:v>
                </c:pt>
                <c:pt idx="44">
                  <c:v>80.136723706901222</c:v>
                </c:pt>
                <c:pt idx="45">
                  <c:v>79.679503918357852</c:v>
                </c:pt>
                <c:pt idx="46">
                  <c:v>79.214858681042429</c:v>
                </c:pt>
                <c:pt idx="47">
                  <c:v>78.744888399554284</c:v>
                </c:pt>
                <c:pt idx="48">
                  <c:v>78.272014693149728</c:v>
                </c:pt>
                <c:pt idx="49">
                  <c:v>77.798980906259658</c:v>
                </c:pt>
                <c:pt idx="50">
                  <c:v>77.328842631804974</c:v>
                </c:pt>
                <c:pt idx="51">
                  <c:v>76.864946511325044</c:v>
                </c:pt>
                <c:pt idx="52">
                  <c:v>76.410895858678998</c:v>
                </c:pt>
                <c:pt idx="53">
                  <c:v>75.97050212105475</c:v>
                </c:pt>
                <c:pt idx="54">
                  <c:v>75.547721846982611</c:v>
                </c:pt>
                <c:pt idx="55">
                  <c:v>75.146579659685031</c:v>
                </c:pt>
                <c:pt idx="56">
                  <c:v>74.771078694253305</c:v>
                </c:pt>
                <c:pt idx="57">
                  <c:v>74.425100982253525</c:v>
                </c:pt>
                <c:pt idx="58">
                  <c:v>74.112301268785771</c:v>
                </c:pt>
                <c:pt idx="59">
                  <c:v>73.835998622060998</c:v>
                </c:pt>
                <c:pt idx="60">
                  <c:v>73.599070839066783</c:v>
                </c:pt>
                <c:pt idx="61">
                  <c:v>73.403856969655067</c:v>
                </c:pt>
                <c:pt idx="62">
                  <c:v>73.252073208243331</c:v>
                </c:pt>
                <c:pt idx="63">
                  <c:v>73.144746908310779</c:v>
                </c:pt>
                <c:pt idx="64">
                  <c:v>73.082172576427268</c:v>
                </c:pt>
                <c:pt idx="65">
                  <c:v>73.063892462567978</c:v>
                </c:pt>
                <c:pt idx="66">
                  <c:v>73.088702885627114</c:v>
                </c:pt>
                <c:pt idx="67">
                  <c:v>73.154685850138961</c:v>
                </c:pt>
                <c:pt idx="68">
                  <c:v>73.259263967936107</c:v>
                </c:pt>
                <c:pt idx="69">
                  <c:v>73.399275337599477</c:v>
                </c:pt>
                <c:pt idx="70">
                  <c:v>73.571063973422312</c:v>
                </c:pt>
                <c:pt idx="71">
                  <c:v>73.770580696427885</c:v>
                </c:pt>
                <c:pt idx="72">
                  <c:v>73.993489140124026</c:v>
                </c:pt>
                <c:pt idx="73">
                  <c:v>74.235271673862556</c:v>
                </c:pt>
                <c:pt idx="74">
                  <c:v>74.491330555516484</c:v>
                </c:pt>
                <c:pt idx="75">
                  <c:v>74.757080409384542</c:v>
                </c:pt>
                <c:pt idx="76">
                  <c:v>75.028029083131841</c:v>
                </c:pt>
                <c:pt idx="77">
                  <c:v>75.299844963737939</c:v>
                </c:pt>
                <c:pt idx="78">
                  <c:v>75.56840983072405</c:v>
                </c:pt>
                <c:pt idx="79">
                  <c:v>75.829857218246744</c:v>
                </c:pt>
                <c:pt idx="80">
                  <c:v>76.080596993360075</c:v>
                </c:pt>
                <c:pt idx="81">
                  <c:v>76.317327408769529</c:v>
                </c:pt>
                <c:pt idx="82">
                  <c:v>76.537036250697341</c:v>
                </c:pt>
                <c:pt idx="83">
                  <c:v>76.736992890167485</c:v>
                </c:pt>
                <c:pt idx="84">
                  <c:v>76.914733085411584</c:v>
                </c:pt>
                <c:pt idx="85">
                  <c:v>77.068038306781958</c:v>
                </c:pt>
                <c:pt idx="86">
                  <c:v>77.194911197420083</c:v>
                </c:pt>
                <c:pt idx="87">
                  <c:v>77.293548574420953</c:v>
                </c:pt>
                <c:pt idx="88">
                  <c:v>77.36231314306184</c:v>
                </c:pt>
                <c:pt idx="89">
                  <c:v>77.399704861730072</c:v>
                </c:pt>
                <c:pt idx="90">
                  <c:v>77.404332672474538</c:v>
                </c:pt>
                <c:pt idx="91">
                  <c:v>77.374887111234486</c:v>
                </c:pt>
                <c:pt idx="92">
                  <c:v>77.310114137913729</c:v>
                </c:pt>
                <c:pt idx="93">
                  <c:v>77.208790381281645</c:v>
                </c:pt>
                <c:pt idx="94">
                  <c:v>77.069699876472527</c:v>
                </c:pt>
                <c:pt idx="95">
                  <c:v>76.891612281345786</c:v>
                </c:pt>
                <c:pt idx="96">
                  <c:v>76.673262489021639</c:v>
                </c:pt>
                <c:pt idx="97">
                  <c:v>76.413331504095325</c:v>
                </c:pt>
                <c:pt idx="98">
                  <c:v>76.110428415975022</c:v>
                </c:pt>
                <c:pt idx="99">
                  <c:v>75.763073281458432</c:v>
                </c:pt>
                <c:pt idx="100">
                  <c:v>75.369680717492756</c:v>
                </c:pt>
                <c:pt idx="101">
                  <c:v>74.928544002113824</c:v>
                </c:pt>
                <c:pt idx="102">
                  <c:v>74.437819485504022</c:v>
                </c:pt>
                <c:pt idx="103">
                  <c:v>73.895511123349436</c:v>
                </c:pt>
                <c:pt idx="104">
                  <c:v>73.299454961369548</c:v>
                </c:pt>
                <c:pt idx="105">
                  <c:v>72.647303424044964</c:v>
                </c:pt>
                <c:pt idx="106">
                  <c:v>71.936509294144258</c:v>
                </c:pt>
                <c:pt idx="107">
                  <c:v>71.164309315776876</c:v>
                </c:pt>
                <c:pt idx="108">
                  <c:v>70.327707416883641</c:v>
                </c:pt>
                <c:pt idx="109">
                  <c:v>69.423457633471699</c:v>
                </c:pt>
                <c:pt idx="110">
                  <c:v>68.448046935803106</c:v>
                </c:pt>
                <c:pt idx="111">
                  <c:v>67.397678316834146</c:v>
                </c:pt>
                <c:pt idx="112">
                  <c:v>66.268254719161234</c:v>
                </c:pt>
                <c:pt idx="113">
                  <c:v>65.055364665490146</c:v>
                </c:pt>
                <c:pt idx="114">
                  <c:v>63.754270839606164</c:v>
                </c:pt>
                <c:pt idx="115">
                  <c:v>62.359903363482729</c:v>
                </c:pt>
                <c:pt idx="116">
                  <c:v>60.866860156866373</c:v>
                </c:pt>
                <c:pt idx="117">
                  <c:v>59.269417572724365</c:v>
                </c:pt>
                <c:pt idx="118">
                  <c:v>57.561555493076391</c:v>
                </c:pt>
                <c:pt idx="119">
                  <c:v>55.737002246608292</c:v>
                </c:pt>
                <c:pt idx="120">
                  <c:v>53.789306042210264</c:v>
                </c:pt>
                <c:pt idx="121">
                  <c:v>51.71194101680755</c:v>
                </c:pt>
                <c:pt idx="122">
                  <c:v>49.498457300540288</c:v>
                </c:pt>
                <c:pt idx="123">
                  <c:v>47.142685409779673</c:v>
                </c:pt>
                <c:pt idx="124">
                  <c:v>44.639005321557931</c:v>
                </c:pt>
                <c:pt idx="125">
                  <c:v>41.982689095085995</c:v>
                </c:pt>
                <c:pt idx="126">
                  <c:v>39.170322030986128</c:v>
                </c:pt>
                <c:pt idx="127">
                  <c:v>36.200300147480242</c:v>
                </c:pt>
                <c:pt idx="128">
                  <c:v>33.073390401908988</c:v>
                </c:pt>
                <c:pt idx="129">
                  <c:v>29.793324368834696</c:v>
                </c:pt>
                <c:pt idx="130">
                  <c:v>26.367376961656117</c:v>
                </c:pt>
                <c:pt idx="131">
                  <c:v>22.80686204383953</c:v>
                </c:pt>
                <c:pt idx="132">
                  <c:v>19.127461383905096</c:v>
                </c:pt>
                <c:pt idx="133">
                  <c:v>15.349299038952408</c:v>
                </c:pt>
                <c:pt idx="134">
                  <c:v>11.496686560632604</c:v>
                </c:pt>
                <c:pt idx="135">
                  <c:v>7.5974991006581476</c:v>
                </c:pt>
                <c:pt idx="136">
                  <c:v>3.6821960967942813</c:v>
                </c:pt>
                <c:pt idx="137">
                  <c:v>-0.21743744112507241</c:v>
                </c:pt>
                <c:pt idx="138">
                  <c:v>-4.0696980508510991</c:v>
                </c:pt>
                <c:pt idx="139">
                  <c:v>-7.8443572828879979</c:v>
                </c:pt>
                <c:pt idx="140">
                  <c:v>-11.513882384525184</c:v>
                </c:pt>
                <c:pt idx="141">
                  <c:v>-15.054361037807002</c:v>
                </c:pt>
                <c:pt idx="142">
                  <c:v>-18.446064398269638</c:v>
                </c:pt>
                <c:pt idx="143">
                  <c:v>-21.673644592052671</c:v>
                </c:pt>
                <c:pt idx="144">
                  <c:v>-24.72601382225395</c:v>
                </c:pt>
                <c:pt idx="145">
                  <c:v>-27.595983380210132</c:v>
                </c:pt>
                <c:pt idx="146">
                  <c:v>-30.279750891777621</c:v>
                </c:pt>
                <c:pt idx="147">
                  <c:v>-32.776317468129029</c:v>
                </c:pt>
                <c:pt idx="148">
                  <c:v>-35.086899910241677</c:v>
                </c:pt>
                <c:pt idx="149">
                  <c:v>-37.214383209943783</c:v>
                </c:pt>
                <c:pt idx="150">
                  <c:v>-39.162839908633011</c:v>
                </c:pt>
                <c:pt idx="151">
                  <c:v>-40.937127868740639</c:v>
                </c:pt>
                <c:pt idx="152">
                  <c:v>-42.542567399277239</c:v>
                </c:pt>
                <c:pt idx="153">
                  <c:v>-43.984692094693251</c:v>
                </c:pt>
                <c:pt idx="154">
                  <c:v>-45.26906434338877</c:v>
                </c:pt>
                <c:pt idx="155">
                  <c:v>-46.401145291093279</c:v>
                </c:pt>
                <c:pt idx="156">
                  <c:v>-47.386209274550488</c:v>
                </c:pt>
                <c:pt idx="157">
                  <c:v>-48.229293737079523</c:v>
                </c:pt>
                <c:pt idx="158">
                  <c:v>-48.935176960191718</c:v>
                </c:pt>
                <c:pt idx="159">
                  <c:v>-49.508377317250613</c:v>
                </c:pt>
                <c:pt idx="160">
                  <c:v>-49.953169018165276</c:v>
                </c:pt>
                <c:pt idx="161">
                  <c:v>-50.2736103907786</c:v>
                </c:pt>
                <c:pt idx="162">
                  <c:v>-50.473581607674767</c:v>
                </c:pt>
                <c:pt idx="163">
                  <c:v>-50.556829418302222</c:v>
                </c:pt>
                <c:pt idx="164">
                  <c:v>-50.527016902589658</c:v>
                </c:pt>
                <c:pt idx="165">
                  <c:v>-50.387776548088169</c:v>
                </c:pt>
                <c:pt idx="166">
                  <c:v>-50.142765095686251</c:v>
                </c:pt>
                <c:pt idx="167">
                  <c:v>-49.79571862861318</c:v>
                </c:pt>
                <c:pt idx="168">
                  <c:v>-49.350506326699886</c:v>
                </c:pt>
                <c:pt idx="169">
                  <c:v>-48.811181205726015</c:v>
                </c:pt>
                <c:pt idx="170">
                  <c:v>-48.182026045470103</c:v>
                </c:pt>
                <c:pt idx="171">
                  <c:v>-47.467592617148469</c:v>
                </c:pt>
                <c:pt idx="172">
                  <c:v>-46.672732289274478</c:v>
                </c:pt>
                <c:pt idx="173">
                  <c:v>-45.80261615678684</c:v>
                </c:pt>
                <c:pt idx="174">
                  <c:v>-44.86274303200652</c:v>
                </c:pt>
                <c:pt idx="175">
                  <c:v>-43.858933977740854</c:v>
                </c:pt>
                <c:pt idx="176">
                  <c:v>-42.797312557783172</c:v>
                </c:pt>
                <c:pt idx="177">
                  <c:v>-41.684270614179987</c:v>
                </c:pt>
                <c:pt idx="178">
                  <c:v>-40.526420119313478</c:v>
                </c:pt>
                <c:pt idx="179">
                  <c:v>-39.330532439664459</c:v>
                </c:pt>
                <c:pt idx="180">
                  <c:v>-38.10346711787183</c:v>
                </c:pt>
                <c:pt idx="181">
                  <c:v>-36.852092954548056</c:v>
                </c:pt>
                <c:pt idx="182">
                  <c:v>-35.58320467916986</c:v>
                </c:pt>
                <c:pt idx="183">
                  <c:v>-34.303438782997866</c:v>
                </c:pt>
                <c:pt idx="184">
                  <c:v>-33.019192113347984</c:v>
                </c:pt>
                <c:pt idx="185">
                  <c:v>-31.736546594094921</c:v>
                </c:pt>
                <c:pt idx="186">
                  <c:v>-30.461202968967829</c:v>
                </c:pt>
                <c:pt idx="187">
                  <c:v>-29.198425814619878</c:v>
                </c:pt>
                <c:pt idx="188">
                  <c:v>-27.953001309516051</c:v>
                </c:pt>
                <c:pt idx="189">
                  <c:v>-26.729208448853239</c:v>
                </c:pt>
                <c:pt idx="190">
                  <c:v>-25.530803637101712</c:v>
                </c:pt>
                <c:pt idx="191">
                  <c:v>-24.361017927591689</c:v>
                </c:pt>
                <c:pt idx="192">
                  <c:v>-23.222565653503317</c:v>
                </c:pt>
                <c:pt idx="193">
                  <c:v>-22.117662826923421</c:v>
                </c:pt>
                <c:pt idx="194">
                  <c:v>-21.04805347371196</c:v>
                </c:pt>
                <c:pt idx="195">
                  <c:v>-20.015042007763604</c:v>
                </c:pt>
                <c:pt idx="196">
                  <c:v>-19.019529804714413</c:v>
                </c:pt>
                <c:pt idx="197">
                  <c:v>-18.062054282697183</c:v>
                </c:pt>
                <c:pt idx="198">
                  <c:v>-17.142829006056278</c:v>
                </c:pt>
                <c:pt idx="199">
                  <c:v>-16.261783569140231</c:v>
                </c:pt>
                <c:pt idx="200">
                  <c:v>-15.418602267972192</c:v>
                </c:pt>
              </c:numCache>
            </c:numRef>
          </c:yVal>
          <c:smooth val="1"/>
          <c:extLst>
            <c:ext xmlns:c16="http://schemas.microsoft.com/office/drawing/2014/chart" uri="{C3380CC4-5D6E-409C-BE32-E72D297353CC}">
              <c16:uniqueId val="{00000001-4567-477B-8118-EC24A8C3D4A6}"/>
            </c:ext>
          </c:extLst>
        </c:ser>
        <c:dLbls>
          <c:showLegendKey val="0"/>
          <c:showVal val="0"/>
          <c:showCatName val="0"/>
          <c:showSerName val="0"/>
          <c:showPercent val="0"/>
          <c:showBubbleSize val="0"/>
        </c:dLbls>
        <c:axId val="935076240"/>
        <c:axId val="935074600"/>
      </c:scatterChart>
      <c:valAx>
        <c:axId val="312296344"/>
        <c:scaling>
          <c:logBase val="10"/>
          <c:orientation val="minMax"/>
          <c:max val="1000000"/>
          <c:min val="100"/>
        </c:scaling>
        <c:delete val="0"/>
        <c:axPos val="b"/>
        <c:majorGridlines>
          <c:spPr>
            <a:ln w="3175">
              <a:solidFill>
                <a:srgbClr val="000000"/>
              </a:solidFill>
              <a:prstDash val="solid"/>
            </a:ln>
          </c:spPr>
        </c:majorGridlines>
        <c:minorGridlines>
          <c:spPr>
            <a:ln>
              <a:solidFill>
                <a:srgbClr val="000000"/>
              </a:solidFill>
              <a:prstDash val="dash"/>
            </a:ln>
          </c:spPr>
        </c:minorGridlines>
        <c:title>
          <c:tx>
            <c:rich>
              <a:bodyPr/>
              <a:lstStyle/>
              <a:p>
                <a:pPr algn="ctr" rtl="0">
                  <a:defRPr/>
                </a:pPr>
                <a:r>
                  <a:rPr lang="en-US"/>
                  <a:t>Frequency (Hz)</a:t>
                </a:r>
              </a:p>
            </c:rich>
          </c:tx>
          <c:overlay val="0"/>
        </c:title>
        <c:numFmt formatCode="General" sourceLinked="1"/>
        <c:majorTickMark val="out"/>
        <c:minorTickMark val="out"/>
        <c:tickLblPos val="low"/>
        <c:spPr>
          <a:ln w="3175">
            <a:noFill/>
            <a:prstDash val="solid"/>
          </a:ln>
        </c:spPr>
        <c:txPr>
          <a:bodyPr rot="0" vert="horz"/>
          <a:lstStyle/>
          <a:p>
            <a:pPr>
              <a:defRPr/>
            </a:pPr>
            <a:endParaRPr lang="en-US"/>
          </a:p>
        </c:txPr>
        <c:crossAx val="312313208"/>
        <c:crosses val="autoZero"/>
        <c:crossBetween val="midCat"/>
      </c:valAx>
      <c:valAx>
        <c:axId val="312313208"/>
        <c:scaling>
          <c:orientation val="minMax"/>
        </c:scaling>
        <c:delete val="0"/>
        <c:axPos val="l"/>
        <c:majorGridlines>
          <c:spPr>
            <a:ln w="3175">
              <a:solidFill>
                <a:srgbClr val="000000"/>
              </a:solidFill>
              <a:prstDash val="solid"/>
            </a:ln>
          </c:spPr>
        </c:majorGridlines>
        <c:title>
          <c:tx>
            <c:rich>
              <a:bodyPr/>
              <a:lstStyle/>
              <a:p>
                <a:pPr>
                  <a:defRPr/>
                </a:pPr>
                <a:r>
                  <a:rPr lang="en-US"/>
                  <a:t>Magnitude (dB)</a:t>
                </a:r>
              </a:p>
            </c:rich>
          </c:tx>
          <c:overlay val="0"/>
        </c:title>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312296344"/>
        <c:crosses val="autoZero"/>
        <c:crossBetween val="midCat"/>
      </c:valAx>
      <c:valAx>
        <c:axId val="935074600"/>
        <c:scaling>
          <c:orientation val="minMax"/>
          <c:min val="-90"/>
        </c:scaling>
        <c:delete val="0"/>
        <c:axPos val="r"/>
        <c:title>
          <c:tx>
            <c:rich>
              <a:bodyPr/>
              <a:lstStyle/>
              <a:p>
                <a:pPr algn="ctr" rtl="0">
                  <a:defRPr/>
                </a:pPr>
                <a:r>
                  <a:rPr lang="en-US"/>
                  <a:t>Phase (Deg)</a:t>
                </a:r>
              </a:p>
            </c:rich>
          </c:tx>
          <c:layout>
            <c:manualLayout>
              <c:xMode val="edge"/>
              <c:yMode val="edge"/>
              <c:x val="0.95153698751658267"/>
              <c:y val="0.42392240619638893"/>
            </c:manualLayout>
          </c:layout>
          <c:overlay val="0"/>
        </c:title>
        <c:numFmt formatCode="General" sourceLinked="1"/>
        <c:majorTickMark val="out"/>
        <c:minorTickMark val="none"/>
        <c:tickLblPos val="nextTo"/>
        <c:crossAx val="935076240"/>
        <c:crosses val="max"/>
        <c:crossBetween val="midCat"/>
      </c:valAx>
      <c:valAx>
        <c:axId val="935076240"/>
        <c:scaling>
          <c:logBase val="10"/>
          <c:orientation val="minMax"/>
        </c:scaling>
        <c:delete val="1"/>
        <c:axPos val="b"/>
        <c:numFmt formatCode="General" sourceLinked="1"/>
        <c:majorTickMark val="out"/>
        <c:minorTickMark val="none"/>
        <c:tickLblPos val="nextTo"/>
        <c:crossAx val="935074600"/>
        <c:crosses val="autoZero"/>
        <c:crossBetween val="midCat"/>
      </c:valAx>
      <c:spPr>
        <a:noFill/>
        <a:ln w="12700">
          <a:solidFill>
            <a:srgbClr val="808080"/>
          </a:solidFill>
          <a:prstDash val="solid"/>
        </a:ln>
      </c:spPr>
    </c:plotArea>
    <c:legend>
      <c:legendPos val="tr"/>
      <c:layout>
        <c:manualLayout>
          <c:xMode val="edge"/>
          <c:yMode val="edge"/>
          <c:x val="0.72282036568592667"/>
          <c:y val="2.8535488380600511E-2"/>
          <c:w val="0.27124028952201368"/>
          <c:h val="8.9023374548530404E-2"/>
        </c:manualLayout>
      </c:layout>
      <c:overlay val="0"/>
      <c:spPr>
        <a:solidFill>
          <a:srgbClr val="FFFFFF"/>
        </a:solidFill>
        <a:ln w="3175">
          <a:solidFill>
            <a:srgbClr val="000000"/>
          </a:solidFill>
          <a:prstDash val="solid"/>
        </a:ln>
      </c:spPr>
    </c:legend>
    <c:plotVisOnly val="0"/>
    <c:dispBlanksAs val="span"/>
    <c:showDLblsOverMax val="0"/>
  </c:chart>
  <c:spPr>
    <a:solidFill>
      <a:srgbClr val="FFFFFF"/>
    </a:solidFill>
    <a:ln w="25400">
      <a:solidFill>
        <a:srgbClr val="000000"/>
      </a:solidFill>
      <a:prstDash val="solid"/>
    </a:ln>
  </c:spPr>
  <c:txPr>
    <a:bodyPr/>
    <a:lstStyle/>
    <a:p>
      <a:pPr algn="ctr">
        <a:defRPr lang="en-US" sz="900" b="1" i="0" u="none" strike="noStrike" kern="1200" baseline="0">
          <a:solidFill>
            <a:srgbClr val="000000"/>
          </a:solidFill>
          <a:latin typeface="Arial"/>
          <a:ea typeface="Arial"/>
          <a:cs typeface="Arial"/>
        </a:defRPr>
      </a:pPr>
      <a:endParaRPr lang="en-US"/>
    </a:p>
  </c:txPr>
  <c:printSettings>
    <c:headerFooter alignWithMargins="0"/>
    <c:pageMargins b="1" l="0.75" r="0.75" t="1" header="0.5" footer="0.5"/>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en-US" sz="2000" b="1" i="0" u="none" strike="noStrike" kern="1200" baseline="0">
                <a:solidFill>
                  <a:srgbClr val="000000"/>
                </a:solidFill>
                <a:latin typeface="Arial"/>
                <a:ea typeface="Arial"/>
                <a:cs typeface="Arial"/>
              </a:defRPr>
            </a:pPr>
            <a:r>
              <a:rPr lang="en-US" sz="2000" b="1" i="0" u="none" strike="noStrike" kern="1200" baseline="0">
                <a:solidFill>
                  <a:srgbClr val="000000"/>
                </a:solidFill>
                <a:latin typeface="Arial"/>
                <a:ea typeface="Arial"/>
                <a:cs typeface="Arial"/>
              </a:rPr>
              <a:t>Efficiency and Power Loss Plot</a:t>
            </a:r>
          </a:p>
          <a:p>
            <a:pPr algn="ctr" rtl="0">
              <a:defRPr lang="en-US" sz="2000" b="1" i="0" u="none" strike="noStrike" kern="1200" baseline="0">
                <a:solidFill>
                  <a:srgbClr val="000000"/>
                </a:solidFill>
                <a:latin typeface="Arial"/>
                <a:ea typeface="Arial"/>
                <a:cs typeface="Arial"/>
              </a:defRPr>
            </a:pPr>
            <a:r>
              <a:rPr lang="en-US" sz="1400" b="1" i="1" u="none" strike="noStrike" kern="1200" baseline="0">
                <a:solidFill>
                  <a:srgbClr val="00B0F0"/>
                </a:solidFill>
                <a:latin typeface="Arial"/>
                <a:ea typeface="Arial"/>
                <a:cs typeface="Arial"/>
              </a:rPr>
              <a:t>based on calculation</a:t>
            </a:r>
          </a:p>
        </c:rich>
      </c:tx>
      <c:layout>
        <c:manualLayout>
          <c:xMode val="edge"/>
          <c:yMode val="edge"/>
          <c:x val="0.28393085346917618"/>
          <c:y val="2.0894372860087128E-2"/>
        </c:manualLayout>
      </c:layout>
      <c:overlay val="0"/>
    </c:title>
    <c:autoTitleDeleted val="0"/>
    <c:plotArea>
      <c:layout>
        <c:manualLayout>
          <c:layoutTarget val="inner"/>
          <c:xMode val="edge"/>
          <c:yMode val="edge"/>
          <c:x val="9.4993631557899055E-2"/>
          <c:y val="0.13387658948436779"/>
          <c:w val="0.81165769577399949"/>
          <c:h val="0.74244419767752146"/>
        </c:manualLayout>
      </c:layout>
      <c:scatterChart>
        <c:scatterStyle val="smoothMarker"/>
        <c:varyColors val="0"/>
        <c:ser>
          <c:idx val="3"/>
          <c:order val="0"/>
          <c:tx>
            <c:v>Efficiency (%)</c:v>
          </c:tx>
          <c:spPr>
            <a:ln w="25400"/>
          </c:spPr>
          <c:marker>
            <c:symbol val="none"/>
          </c:marker>
          <c:xVal>
            <c:numRef>
              <c:f>Design!$AX$90:$AX$139</c:f>
              <c:numCache>
                <c:formatCode>General</c:formatCode>
                <c:ptCount val="50"/>
                <c:pt idx="0">
                  <c:v>0</c:v>
                </c:pt>
                <c:pt idx="1">
                  <c:v>6.1224489795918366E-2</c:v>
                </c:pt>
                <c:pt idx="2">
                  <c:v>0.12244897959183673</c:v>
                </c:pt>
                <c:pt idx="3">
                  <c:v>0.18367346938775511</c:v>
                </c:pt>
                <c:pt idx="4">
                  <c:v>0.24489795918367346</c:v>
                </c:pt>
                <c:pt idx="5">
                  <c:v>0.30612244897959184</c:v>
                </c:pt>
                <c:pt idx="6">
                  <c:v>0.36734693877551022</c:v>
                </c:pt>
                <c:pt idx="7">
                  <c:v>0.42857142857142855</c:v>
                </c:pt>
                <c:pt idx="8">
                  <c:v>0.48979591836734693</c:v>
                </c:pt>
                <c:pt idx="9">
                  <c:v>0.55102040816326525</c:v>
                </c:pt>
                <c:pt idx="10">
                  <c:v>0.61224489795918369</c:v>
                </c:pt>
                <c:pt idx="11">
                  <c:v>0.67346938775510201</c:v>
                </c:pt>
                <c:pt idx="12">
                  <c:v>0.73469387755102045</c:v>
                </c:pt>
                <c:pt idx="13">
                  <c:v>0.79591836734693877</c:v>
                </c:pt>
                <c:pt idx="14">
                  <c:v>0.8571428571428571</c:v>
                </c:pt>
                <c:pt idx="15">
                  <c:v>0.91836734693877553</c:v>
                </c:pt>
                <c:pt idx="16">
                  <c:v>0.97959183673469385</c:v>
                </c:pt>
                <c:pt idx="17">
                  <c:v>1.0408163265306123</c:v>
                </c:pt>
                <c:pt idx="18">
                  <c:v>1.1020408163265305</c:v>
                </c:pt>
                <c:pt idx="19">
                  <c:v>1.1632653061224489</c:v>
                </c:pt>
                <c:pt idx="20">
                  <c:v>1.2244897959183674</c:v>
                </c:pt>
                <c:pt idx="21">
                  <c:v>1.2857142857142858</c:v>
                </c:pt>
                <c:pt idx="22">
                  <c:v>1.346938775510204</c:v>
                </c:pt>
                <c:pt idx="23">
                  <c:v>1.4081632653061225</c:v>
                </c:pt>
                <c:pt idx="24">
                  <c:v>1.4693877551020409</c:v>
                </c:pt>
                <c:pt idx="25">
                  <c:v>1.5306122448979591</c:v>
                </c:pt>
                <c:pt idx="26">
                  <c:v>1.5918367346938775</c:v>
                </c:pt>
                <c:pt idx="27">
                  <c:v>1.653061224489796</c:v>
                </c:pt>
                <c:pt idx="28">
                  <c:v>1.7142857142857142</c:v>
                </c:pt>
                <c:pt idx="29">
                  <c:v>1.7755102040816326</c:v>
                </c:pt>
                <c:pt idx="30">
                  <c:v>1.8367346938775511</c:v>
                </c:pt>
                <c:pt idx="31">
                  <c:v>1.8979591836734695</c:v>
                </c:pt>
                <c:pt idx="32">
                  <c:v>1.9591836734693877</c:v>
                </c:pt>
                <c:pt idx="33">
                  <c:v>2.0204081632653059</c:v>
                </c:pt>
                <c:pt idx="34">
                  <c:v>2.0816326530612246</c:v>
                </c:pt>
                <c:pt idx="35">
                  <c:v>2.1428571428571428</c:v>
                </c:pt>
                <c:pt idx="36">
                  <c:v>2.204081632653061</c:v>
                </c:pt>
                <c:pt idx="37">
                  <c:v>2.2653061224489797</c:v>
                </c:pt>
                <c:pt idx="38">
                  <c:v>2.3265306122448979</c:v>
                </c:pt>
                <c:pt idx="39">
                  <c:v>2.3877551020408165</c:v>
                </c:pt>
                <c:pt idx="40">
                  <c:v>2.4489795918367347</c:v>
                </c:pt>
                <c:pt idx="41">
                  <c:v>2.510204081632653</c:v>
                </c:pt>
                <c:pt idx="42">
                  <c:v>2.5714285714285716</c:v>
                </c:pt>
                <c:pt idx="43">
                  <c:v>2.6326530612244898</c:v>
                </c:pt>
                <c:pt idx="44">
                  <c:v>2.693877551020408</c:v>
                </c:pt>
                <c:pt idx="45">
                  <c:v>2.7551020408163267</c:v>
                </c:pt>
                <c:pt idx="46">
                  <c:v>2.8163265306122449</c:v>
                </c:pt>
                <c:pt idx="47">
                  <c:v>2.8775510204081631</c:v>
                </c:pt>
                <c:pt idx="48">
                  <c:v>2.9387755102040818</c:v>
                </c:pt>
                <c:pt idx="49">
                  <c:v>3</c:v>
                </c:pt>
              </c:numCache>
            </c:numRef>
          </c:xVal>
          <c:yVal>
            <c:numRef>
              <c:f>Design!$BQ$90:$BQ$139</c:f>
              <c:numCache>
                <c:formatCode>General</c:formatCode>
                <c:ptCount val="50"/>
                <c:pt idx="0">
                  <c:v>0</c:v>
                </c:pt>
                <c:pt idx="1">
                  <c:v>46.682691986423627</c:v>
                </c:pt>
                <c:pt idx="2">
                  <c:v>63.229230939068948</c:v>
                </c:pt>
                <c:pt idx="3">
                  <c:v>71.658513245930408</c:v>
                </c:pt>
                <c:pt idx="4">
                  <c:v>76.739963461688561</c:v>
                </c:pt>
                <c:pt idx="5">
                  <c:v>80.118580823240166</c:v>
                </c:pt>
                <c:pt idx="6">
                  <c:v>82.51338476401483</c:v>
                </c:pt>
                <c:pt idx="7">
                  <c:v>84.288585171982206</c:v>
                </c:pt>
                <c:pt idx="8">
                  <c:v>85.648404502869013</c:v>
                </c:pt>
                <c:pt idx="9">
                  <c:v>86.716232556037141</c:v>
                </c:pt>
                <c:pt idx="10">
                  <c:v>87.571017952618007</c:v>
                </c:pt>
                <c:pt idx="11">
                  <c:v>88.265623177811378</c:v>
                </c:pt>
                <c:pt idx="12">
                  <c:v>88.836776574354076</c:v>
                </c:pt>
                <c:pt idx="13">
                  <c:v>89.310791242739072</c:v>
                </c:pt>
                <c:pt idx="14">
                  <c:v>89.707012431465316</c:v>
                </c:pt>
                <c:pt idx="15">
                  <c:v>90.039980663189752</c:v>
                </c:pt>
                <c:pt idx="16">
                  <c:v>90.320836134907822</c:v>
                </c:pt>
                <c:pt idx="17">
                  <c:v>90.558257725059519</c:v>
                </c:pt>
                <c:pt idx="18">
                  <c:v>90.759107117015304</c:v>
                </c:pt>
                <c:pt idx="19">
                  <c:v>90.928880704146792</c:v>
                </c:pt>
                <c:pt idx="20">
                  <c:v>91.072033027534033</c:v>
                </c:pt>
                <c:pt idx="21">
                  <c:v>91.192212426308032</c:v>
                </c:pt>
                <c:pt idx="22">
                  <c:v>91.292435495966302</c:v>
                </c:pt>
                <c:pt idx="23">
                  <c:v>91.375218123865196</c:v>
                </c:pt>
                <c:pt idx="24">
                  <c:v>91.442675208950902</c:v>
                </c:pt>
                <c:pt idx="25">
                  <c:v>91.496597462666571</c:v>
                </c:pt>
                <c:pt idx="26">
                  <c:v>91.538511209719076</c:v>
                </c:pt>
                <c:pt idx="27">
                  <c:v>91.56972542271356</c:v>
                </c:pt>
                <c:pt idx="28">
                  <c:v>91.591369060915198</c:v>
                </c:pt>
                <c:pt idx="29">
                  <c:v>91.604420967543803</c:v>
                </c:pt>
                <c:pt idx="30">
                  <c:v>91.609734000207283</c:v>
                </c:pt>
                <c:pt idx="31">
                  <c:v>91.608054651810122</c:v>
                </c:pt>
                <c:pt idx="32">
                  <c:v>91.600039115440936</c:v>
                </c:pt>
                <c:pt idx="33">
                  <c:v>91.586266523085385</c:v>
                </c:pt>
                <c:pt idx="34">
                  <c:v>91.567249921693403</c:v>
                </c:pt>
                <c:pt idx="35">
                  <c:v>91.543445425267862</c:v>
                </c:pt>
                <c:pt idx="36">
                  <c:v>91.515259887066165</c:v>
                </c:pt>
                <c:pt idx="37">
                  <c:v>91.483057363767315</c:v>
                </c:pt>
                <c:pt idx="38">
                  <c:v>91.447164587843758</c:v>
                </c:pt>
                <c:pt idx="39">
                  <c:v>91.407875621243079</c:v>
                </c:pt>
                <c:pt idx="40">
                  <c:v>91.36545582979582</c:v>
                </c:pt>
                <c:pt idx="41">
                  <c:v>91.320145291277029</c:v>
                </c:pt>
                <c:pt idx="42">
                  <c:v>91.272161729090158</c:v>
                </c:pt>
                <c:pt idx="43">
                  <c:v>91.221703046861705</c:v>
                </c:pt>
                <c:pt idx="44">
                  <c:v>91.168949525881033</c:v>
                </c:pt>
                <c:pt idx="45">
                  <c:v>91.114065736573735</c:v>
                </c:pt>
                <c:pt idx="46">
                  <c:v>91.05720220650332</c:v>
                </c:pt>
                <c:pt idx="47">
                  <c:v>90.998496880329569</c:v>
                </c:pt>
                <c:pt idx="48">
                  <c:v>90.938076401379604</c:v>
                </c:pt>
                <c:pt idx="49">
                  <c:v>90.876057239753365</c:v>
                </c:pt>
              </c:numCache>
            </c:numRef>
          </c:yVal>
          <c:smooth val="1"/>
          <c:extLst>
            <c:ext xmlns:c16="http://schemas.microsoft.com/office/drawing/2014/chart" uri="{C3380CC4-5D6E-409C-BE32-E72D297353CC}">
              <c16:uniqueId val="{00000000-C5AD-4164-9112-E3E6919AF4E0}"/>
            </c:ext>
          </c:extLst>
        </c:ser>
        <c:dLbls>
          <c:showLegendKey val="0"/>
          <c:showVal val="0"/>
          <c:showCatName val="0"/>
          <c:showSerName val="0"/>
          <c:showPercent val="0"/>
          <c:showBubbleSize val="0"/>
        </c:dLbls>
        <c:axId val="312296344"/>
        <c:axId val="312313208"/>
      </c:scatterChart>
      <c:scatterChart>
        <c:scatterStyle val="smoothMarker"/>
        <c:varyColors val="0"/>
        <c:ser>
          <c:idx val="0"/>
          <c:order val="1"/>
          <c:tx>
            <c:v>Power Loss (W)</c:v>
          </c:tx>
          <c:spPr>
            <a:ln w="25400"/>
          </c:spPr>
          <c:marker>
            <c:symbol val="none"/>
          </c:marker>
          <c:xVal>
            <c:numRef>
              <c:f>Design!$AX$90:$AX$139</c:f>
              <c:numCache>
                <c:formatCode>General</c:formatCode>
                <c:ptCount val="50"/>
                <c:pt idx="0">
                  <c:v>0</c:v>
                </c:pt>
                <c:pt idx="1">
                  <c:v>6.1224489795918366E-2</c:v>
                </c:pt>
                <c:pt idx="2">
                  <c:v>0.12244897959183673</c:v>
                </c:pt>
                <c:pt idx="3">
                  <c:v>0.18367346938775511</c:v>
                </c:pt>
                <c:pt idx="4">
                  <c:v>0.24489795918367346</c:v>
                </c:pt>
                <c:pt idx="5">
                  <c:v>0.30612244897959184</c:v>
                </c:pt>
                <c:pt idx="6">
                  <c:v>0.36734693877551022</c:v>
                </c:pt>
                <c:pt idx="7">
                  <c:v>0.42857142857142855</c:v>
                </c:pt>
                <c:pt idx="8">
                  <c:v>0.48979591836734693</c:v>
                </c:pt>
                <c:pt idx="9">
                  <c:v>0.55102040816326525</c:v>
                </c:pt>
                <c:pt idx="10">
                  <c:v>0.61224489795918369</c:v>
                </c:pt>
                <c:pt idx="11">
                  <c:v>0.67346938775510201</c:v>
                </c:pt>
                <c:pt idx="12">
                  <c:v>0.73469387755102045</c:v>
                </c:pt>
                <c:pt idx="13">
                  <c:v>0.79591836734693877</c:v>
                </c:pt>
                <c:pt idx="14">
                  <c:v>0.8571428571428571</c:v>
                </c:pt>
                <c:pt idx="15">
                  <c:v>0.91836734693877553</c:v>
                </c:pt>
                <c:pt idx="16">
                  <c:v>0.97959183673469385</c:v>
                </c:pt>
                <c:pt idx="17">
                  <c:v>1.0408163265306123</c:v>
                </c:pt>
                <c:pt idx="18">
                  <c:v>1.1020408163265305</c:v>
                </c:pt>
                <c:pt idx="19">
                  <c:v>1.1632653061224489</c:v>
                </c:pt>
                <c:pt idx="20">
                  <c:v>1.2244897959183674</c:v>
                </c:pt>
                <c:pt idx="21">
                  <c:v>1.2857142857142858</c:v>
                </c:pt>
                <c:pt idx="22">
                  <c:v>1.346938775510204</c:v>
                </c:pt>
                <c:pt idx="23">
                  <c:v>1.4081632653061225</c:v>
                </c:pt>
                <c:pt idx="24">
                  <c:v>1.4693877551020409</c:v>
                </c:pt>
                <c:pt idx="25">
                  <c:v>1.5306122448979591</c:v>
                </c:pt>
                <c:pt idx="26">
                  <c:v>1.5918367346938775</c:v>
                </c:pt>
                <c:pt idx="27">
                  <c:v>1.653061224489796</c:v>
                </c:pt>
                <c:pt idx="28">
                  <c:v>1.7142857142857142</c:v>
                </c:pt>
                <c:pt idx="29">
                  <c:v>1.7755102040816326</c:v>
                </c:pt>
                <c:pt idx="30">
                  <c:v>1.8367346938775511</c:v>
                </c:pt>
                <c:pt idx="31">
                  <c:v>1.8979591836734695</c:v>
                </c:pt>
                <c:pt idx="32">
                  <c:v>1.9591836734693877</c:v>
                </c:pt>
                <c:pt idx="33">
                  <c:v>2.0204081632653059</c:v>
                </c:pt>
                <c:pt idx="34">
                  <c:v>2.0816326530612246</c:v>
                </c:pt>
                <c:pt idx="35">
                  <c:v>2.1428571428571428</c:v>
                </c:pt>
                <c:pt idx="36">
                  <c:v>2.204081632653061</c:v>
                </c:pt>
                <c:pt idx="37">
                  <c:v>2.2653061224489797</c:v>
                </c:pt>
                <c:pt idx="38">
                  <c:v>2.3265306122448979</c:v>
                </c:pt>
                <c:pt idx="39">
                  <c:v>2.3877551020408165</c:v>
                </c:pt>
                <c:pt idx="40">
                  <c:v>2.4489795918367347</c:v>
                </c:pt>
                <c:pt idx="41">
                  <c:v>2.510204081632653</c:v>
                </c:pt>
                <c:pt idx="42">
                  <c:v>2.5714285714285716</c:v>
                </c:pt>
                <c:pt idx="43">
                  <c:v>2.6326530612244898</c:v>
                </c:pt>
                <c:pt idx="44">
                  <c:v>2.693877551020408</c:v>
                </c:pt>
                <c:pt idx="45">
                  <c:v>2.7551020408163267</c:v>
                </c:pt>
                <c:pt idx="46">
                  <c:v>2.8163265306122449</c:v>
                </c:pt>
                <c:pt idx="47">
                  <c:v>2.8775510204081631</c:v>
                </c:pt>
                <c:pt idx="48">
                  <c:v>2.9387755102040818</c:v>
                </c:pt>
                <c:pt idx="49">
                  <c:v>3</c:v>
                </c:pt>
              </c:numCache>
            </c:numRef>
          </c:xVal>
          <c:yVal>
            <c:numRef>
              <c:f>Design!$BP$90:$BP$139</c:f>
              <c:numCache>
                <c:formatCode>General</c:formatCode>
                <c:ptCount val="50"/>
                <c:pt idx="0">
                  <c:v>0.22701416666666666</c:v>
                </c:pt>
                <c:pt idx="1">
                  <c:v>0.23075516807233096</c:v>
                </c:pt>
                <c:pt idx="2">
                  <c:v>0.2349924580036096</c:v>
                </c:pt>
                <c:pt idx="3">
                  <c:v>0.23972603646050256</c:v>
                </c:pt>
                <c:pt idx="4">
                  <c:v>0.24495590344300983</c:v>
                </c:pt>
                <c:pt idx="5">
                  <c:v>0.25068205895113149</c:v>
                </c:pt>
                <c:pt idx="6">
                  <c:v>0.25690450298486744</c:v>
                </c:pt>
                <c:pt idx="7">
                  <c:v>0.26362323554421768</c:v>
                </c:pt>
                <c:pt idx="8">
                  <c:v>0.27083825662918232</c:v>
                </c:pt>
                <c:pt idx="9">
                  <c:v>0.27854956623976124</c:v>
                </c:pt>
                <c:pt idx="10">
                  <c:v>0.2867571643759545</c:v>
                </c:pt>
                <c:pt idx="11">
                  <c:v>0.29546105103776205</c:v>
                </c:pt>
                <c:pt idx="12">
                  <c:v>0.30466122622518399</c:v>
                </c:pt>
                <c:pt idx="13">
                  <c:v>0.31435768993822022</c:v>
                </c:pt>
                <c:pt idx="14">
                  <c:v>0.32455044217687079</c:v>
                </c:pt>
                <c:pt idx="15">
                  <c:v>0.3352394829411357</c:v>
                </c:pt>
                <c:pt idx="16">
                  <c:v>0.3464248122310149</c:v>
                </c:pt>
                <c:pt idx="17">
                  <c:v>0.35810643004650844</c:v>
                </c:pt>
                <c:pt idx="18">
                  <c:v>0.37028433638761626</c:v>
                </c:pt>
                <c:pt idx="19">
                  <c:v>0.38295853125433843</c:v>
                </c:pt>
                <c:pt idx="20">
                  <c:v>0.39612901464667505</c:v>
                </c:pt>
                <c:pt idx="21">
                  <c:v>0.40979578656462595</c:v>
                </c:pt>
                <c:pt idx="22">
                  <c:v>0.42395884700819114</c:v>
                </c:pt>
                <c:pt idx="23">
                  <c:v>0.43861819597737062</c:v>
                </c:pt>
                <c:pt idx="24">
                  <c:v>0.45377383347216443</c:v>
                </c:pt>
                <c:pt idx="25">
                  <c:v>0.46942575949257254</c:v>
                </c:pt>
                <c:pt idx="26">
                  <c:v>0.48557397403859504</c:v>
                </c:pt>
                <c:pt idx="27">
                  <c:v>0.50221847711023182</c:v>
                </c:pt>
                <c:pt idx="28">
                  <c:v>0.51935926870748295</c:v>
                </c:pt>
                <c:pt idx="29">
                  <c:v>0.53699634883034852</c:v>
                </c:pt>
                <c:pt idx="30">
                  <c:v>0.55512971747882822</c:v>
                </c:pt>
                <c:pt idx="31">
                  <c:v>0.57375937465292248</c:v>
                </c:pt>
                <c:pt idx="32">
                  <c:v>0.59288532035263086</c:v>
                </c:pt>
                <c:pt idx="33">
                  <c:v>0.61250755457795347</c:v>
                </c:pt>
                <c:pt idx="34">
                  <c:v>0.63262607732889076</c:v>
                </c:pt>
                <c:pt idx="35">
                  <c:v>0.65324088860544205</c:v>
                </c:pt>
                <c:pt idx="36">
                  <c:v>0.67435198840760779</c:v>
                </c:pt>
                <c:pt idx="37">
                  <c:v>0.6959593767353881</c:v>
                </c:pt>
                <c:pt idx="38">
                  <c:v>0.71806305358878242</c:v>
                </c:pt>
                <c:pt idx="39">
                  <c:v>0.7406630189677913</c:v>
                </c:pt>
                <c:pt idx="40">
                  <c:v>0.76375927287241419</c:v>
                </c:pt>
                <c:pt idx="41">
                  <c:v>0.78735181530265141</c:v>
                </c:pt>
                <c:pt idx="42">
                  <c:v>0.81144064625850332</c:v>
                </c:pt>
                <c:pt idx="43">
                  <c:v>0.83602576573996934</c:v>
                </c:pt>
                <c:pt idx="44">
                  <c:v>0.8611071737470497</c:v>
                </c:pt>
                <c:pt idx="45">
                  <c:v>0.88668487027974452</c:v>
                </c:pt>
                <c:pt idx="46">
                  <c:v>0.91275885533805345</c:v>
                </c:pt>
                <c:pt idx="47">
                  <c:v>0.93932912892197684</c:v>
                </c:pt>
                <c:pt idx="48">
                  <c:v>0.96639569103151457</c:v>
                </c:pt>
                <c:pt idx="49">
                  <c:v>0.99395854166666664</c:v>
                </c:pt>
              </c:numCache>
            </c:numRef>
          </c:yVal>
          <c:smooth val="1"/>
          <c:extLst>
            <c:ext xmlns:c16="http://schemas.microsoft.com/office/drawing/2014/chart" uri="{C3380CC4-5D6E-409C-BE32-E72D297353CC}">
              <c16:uniqueId val="{00000001-C5AD-4164-9112-E3E6919AF4E0}"/>
            </c:ext>
          </c:extLst>
        </c:ser>
        <c:dLbls>
          <c:showLegendKey val="0"/>
          <c:showVal val="0"/>
          <c:showCatName val="0"/>
          <c:showSerName val="0"/>
          <c:showPercent val="0"/>
          <c:showBubbleSize val="0"/>
        </c:dLbls>
        <c:axId val="935076240"/>
        <c:axId val="935074600"/>
      </c:scatterChart>
      <c:valAx>
        <c:axId val="312296344"/>
        <c:scaling>
          <c:orientation val="minMax"/>
          <c:max val="3"/>
        </c:scaling>
        <c:delete val="0"/>
        <c:axPos val="b"/>
        <c:majorGridlines>
          <c:spPr>
            <a:ln w="6350">
              <a:solidFill>
                <a:srgbClr val="000000"/>
              </a:solidFill>
              <a:prstDash val="solid"/>
            </a:ln>
          </c:spPr>
        </c:majorGridlines>
        <c:minorGridlines>
          <c:spPr>
            <a:ln>
              <a:solidFill>
                <a:srgbClr val="000000"/>
              </a:solidFill>
              <a:prstDash val="dash"/>
            </a:ln>
          </c:spPr>
        </c:minorGridlines>
        <c:title>
          <c:tx>
            <c:rich>
              <a:bodyPr/>
              <a:lstStyle/>
              <a:p>
                <a:pPr algn="ctr" rtl="0">
                  <a:defRPr lang="en-US" sz="2000" b="1" i="0" u="none" strike="noStrike" kern="1200" baseline="0">
                    <a:solidFill>
                      <a:srgbClr val="000000"/>
                    </a:solidFill>
                    <a:latin typeface="Arial"/>
                    <a:ea typeface="Arial"/>
                    <a:cs typeface="Arial"/>
                  </a:defRPr>
                </a:pPr>
                <a:r>
                  <a:rPr lang="en-US" sz="2000" b="1" i="0" u="none" strike="noStrike" kern="1200" baseline="0">
                    <a:solidFill>
                      <a:srgbClr val="000000"/>
                    </a:solidFill>
                    <a:latin typeface="Arial"/>
                    <a:ea typeface="Arial"/>
                    <a:cs typeface="Arial"/>
                  </a:rPr>
                  <a:t>ILoad (A))</a:t>
                </a:r>
              </a:p>
            </c:rich>
          </c:tx>
          <c:overlay val="0"/>
        </c:title>
        <c:numFmt formatCode="General" sourceLinked="1"/>
        <c:majorTickMark val="out"/>
        <c:minorTickMark val="out"/>
        <c:tickLblPos val="low"/>
        <c:spPr>
          <a:ln w="3175">
            <a:noFill/>
            <a:prstDash val="solid"/>
          </a:ln>
        </c:spPr>
        <c:txPr>
          <a:bodyPr rot="0" vert="horz"/>
          <a:lstStyle/>
          <a:p>
            <a:pPr>
              <a:defRPr b="1"/>
            </a:pPr>
            <a:endParaRPr lang="en-US"/>
          </a:p>
        </c:txPr>
        <c:crossAx val="312313208"/>
        <c:crosses val="autoZero"/>
        <c:crossBetween val="midCat"/>
      </c:valAx>
      <c:valAx>
        <c:axId val="312313208"/>
        <c:scaling>
          <c:orientation val="minMax"/>
          <c:max val="100"/>
          <c:min val="0"/>
        </c:scaling>
        <c:delete val="0"/>
        <c:axPos val="l"/>
        <c:majorGridlines>
          <c:spPr>
            <a:ln w="3175">
              <a:solidFill>
                <a:srgbClr val="000000"/>
              </a:solidFill>
              <a:prstDash val="solid"/>
            </a:ln>
          </c:spPr>
        </c:majorGridlines>
        <c:title>
          <c:tx>
            <c:rich>
              <a:bodyPr/>
              <a:lstStyle/>
              <a:p>
                <a:pPr>
                  <a:defRPr/>
                </a:pPr>
                <a:r>
                  <a:rPr lang="en-US" sz="2000" b="1"/>
                  <a:t>Efficiency (%)</a:t>
                </a:r>
              </a:p>
            </c:rich>
          </c:tx>
          <c:overlay val="0"/>
        </c:title>
        <c:numFmt formatCode="General" sourceLinked="1"/>
        <c:majorTickMark val="out"/>
        <c:minorTickMark val="none"/>
        <c:tickLblPos val="nextTo"/>
        <c:spPr>
          <a:ln w="3175">
            <a:solidFill>
              <a:srgbClr val="000000"/>
            </a:solidFill>
            <a:prstDash val="solid"/>
          </a:ln>
        </c:spPr>
        <c:txPr>
          <a:bodyPr rot="0" vert="horz"/>
          <a:lstStyle/>
          <a:p>
            <a:pPr>
              <a:defRPr b="1"/>
            </a:pPr>
            <a:endParaRPr lang="en-US"/>
          </a:p>
        </c:txPr>
        <c:crossAx val="312296344"/>
        <c:crosses val="autoZero"/>
        <c:crossBetween val="midCat"/>
      </c:valAx>
      <c:valAx>
        <c:axId val="935074600"/>
        <c:scaling>
          <c:orientation val="minMax"/>
          <c:max val="2"/>
          <c:min val="0"/>
        </c:scaling>
        <c:delete val="0"/>
        <c:axPos val="r"/>
        <c:title>
          <c:tx>
            <c:rich>
              <a:bodyPr/>
              <a:lstStyle/>
              <a:p>
                <a:pPr algn="ctr" rtl="0">
                  <a:defRPr lang="en-US" sz="2000" b="1" i="0" u="none" strike="noStrike" kern="1200" baseline="0">
                    <a:solidFill>
                      <a:srgbClr val="000000"/>
                    </a:solidFill>
                    <a:latin typeface="Arial"/>
                    <a:ea typeface="Arial"/>
                    <a:cs typeface="Arial"/>
                  </a:defRPr>
                </a:pPr>
                <a:r>
                  <a:rPr lang="en-US" sz="2000" b="1" i="0" u="none" strike="noStrike" kern="1200" baseline="0">
                    <a:solidFill>
                      <a:srgbClr val="000000"/>
                    </a:solidFill>
                    <a:latin typeface="Arial"/>
                    <a:ea typeface="Arial"/>
                    <a:cs typeface="Arial"/>
                  </a:rPr>
                  <a:t>Ploss (W)</a:t>
                </a:r>
              </a:p>
            </c:rich>
          </c:tx>
          <c:layout>
            <c:manualLayout>
              <c:xMode val="edge"/>
              <c:yMode val="edge"/>
              <c:x val="0.95153698751658267"/>
              <c:y val="0.42392240619638893"/>
            </c:manualLayout>
          </c:layout>
          <c:overlay val="0"/>
        </c:title>
        <c:numFmt formatCode="General" sourceLinked="1"/>
        <c:majorTickMark val="out"/>
        <c:minorTickMark val="none"/>
        <c:tickLblPos val="nextTo"/>
        <c:crossAx val="935076240"/>
        <c:crosses val="max"/>
        <c:crossBetween val="midCat"/>
      </c:valAx>
      <c:valAx>
        <c:axId val="935076240"/>
        <c:scaling>
          <c:orientation val="minMax"/>
        </c:scaling>
        <c:delete val="1"/>
        <c:axPos val="b"/>
        <c:numFmt formatCode="General" sourceLinked="1"/>
        <c:majorTickMark val="out"/>
        <c:minorTickMark val="none"/>
        <c:tickLblPos val="nextTo"/>
        <c:crossAx val="935074600"/>
        <c:crosses val="autoZero"/>
        <c:crossBetween val="midCat"/>
      </c:valAx>
      <c:spPr>
        <a:noFill/>
        <a:ln w="12700">
          <a:solidFill>
            <a:srgbClr val="808080"/>
          </a:solidFill>
          <a:prstDash val="solid"/>
        </a:ln>
      </c:spPr>
    </c:plotArea>
    <c:legend>
      <c:legendPos val="tr"/>
      <c:layout>
        <c:manualLayout>
          <c:xMode val="edge"/>
          <c:yMode val="edge"/>
          <c:x val="0.72282036568592667"/>
          <c:y val="2.8535488380600511E-2"/>
          <c:w val="0.25334930337328987"/>
          <c:h val="7.5917448273596505E-2"/>
        </c:manualLayout>
      </c:layout>
      <c:overlay val="0"/>
      <c:spPr>
        <a:solidFill>
          <a:srgbClr val="FFFFFF"/>
        </a:solidFill>
        <a:ln w="3175">
          <a:solidFill>
            <a:srgbClr val="000000"/>
          </a:solidFill>
          <a:prstDash val="solid"/>
        </a:ln>
      </c:spPr>
      <c:txPr>
        <a:bodyPr/>
        <a:lstStyle/>
        <a:p>
          <a:pPr>
            <a:defRPr sz="1400" b="1"/>
          </a:pPr>
          <a:endParaRPr lang="en-US"/>
        </a:p>
      </c:txPr>
    </c:legend>
    <c:plotVisOnly val="0"/>
    <c:dispBlanksAs val="span"/>
    <c:showDLblsOverMax val="0"/>
  </c:chart>
  <c:spPr>
    <a:solidFill>
      <a:srgbClr val="FFFFFF"/>
    </a:solidFill>
    <a:ln w="25400">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10</xdr:col>
      <xdr:colOff>345108</xdr:colOff>
      <xdr:row>0</xdr:row>
      <xdr:rowOff>0</xdr:rowOff>
    </xdr:from>
    <xdr:to>
      <xdr:col>18</xdr:col>
      <xdr:colOff>397724</xdr:colOff>
      <xdr:row>0</xdr:row>
      <xdr:rowOff>1042147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396284" y="0"/>
          <a:ext cx="4893558" cy="1042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325829</xdr:colOff>
      <xdr:row>323</xdr:row>
      <xdr:rowOff>140607</xdr:rowOff>
    </xdr:from>
    <xdr:to>
      <xdr:col>9</xdr:col>
      <xdr:colOff>2756581</xdr:colOff>
      <xdr:row>353</xdr:row>
      <xdr:rowOff>34018</xdr:rowOff>
    </xdr:to>
    <xdr:graphicFrame macro="">
      <xdr:nvGraphicFramePr>
        <xdr:cNvPr id="2" name="Chart 226">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57</xdr:col>
      <xdr:colOff>395908</xdr:colOff>
      <xdr:row>706</xdr:row>
      <xdr:rowOff>23191</xdr:rowOff>
    </xdr:from>
    <xdr:ext cx="65" cy="172227"/>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816258" y="13029661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twoCellAnchor editAs="oneCell">
    <xdr:from>
      <xdr:col>0</xdr:col>
      <xdr:colOff>237776</xdr:colOff>
      <xdr:row>0</xdr:row>
      <xdr:rowOff>63500</xdr:rowOff>
    </xdr:from>
    <xdr:to>
      <xdr:col>3</xdr:col>
      <xdr:colOff>1909762</xdr:colOff>
      <xdr:row>0</xdr:row>
      <xdr:rowOff>1286743</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237776" y="63500"/>
          <a:ext cx="6847236" cy="1223243"/>
        </a:xfrm>
        <a:prstGeom prst="rect">
          <a:avLst/>
        </a:prstGeom>
      </xdr:spPr>
    </xdr:pic>
    <xdr:clientData/>
  </xdr:twoCellAnchor>
  <xdr:twoCellAnchor>
    <xdr:from>
      <xdr:col>14</xdr:col>
      <xdr:colOff>205965</xdr:colOff>
      <xdr:row>323</xdr:row>
      <xdr:rowOff>105738</xdr:rowOff>
    </xdr:from>
    <xdr:to>
      <xdr:col>19</xdr:col>
      <xdr:colOff>671078</xdr:colOff>
      <xdr:row>353</xdr:row>
      <xdr:rowOff>47625</xdr:rowOff>
    </xdr:to>
    <xdr:graphicFrame macro="">
      <xdr:nvGraphicFramePr>
        <xdr:cNvPr id="10" name="Chart 226">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200025</xdr:colOff>
          <xdr:row>8</xdr:row>
          <xdr:rowOff>104775</xdr:rowOff>
        </xdr:from>
        <xdr:to>
          <xdr:col>7</xdr:col>
          <xdr:colOff>457200</xdr:colOff>
          <xdr:row>20</xdr:row>
          <xdr:rowOff>257175</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0</xdr:colOff>
      <xdr:row>567</xdr:row>
      <xdr:rowOff>112058</xdr:rowOff>
    </xdr:from>
    <xdr:to>
      <xdr:col>115</xdr:col>
      <xdr:colOff>551192</xdr:colOff>
      <xdr:row>869</xdr:row>
      <xdr:rowOff>82929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4"/>
        <a:stretch>
          <a:fillRect/>
        </a:stretch>
      </xdr:blipFill>
      <xdr:spPr>
        <a:xfrm>
          <a:off x="0" y="17352308"/>
          <a:ext cx="122586750" cy="57501870"/>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0.49508</cdr:x>
      <cdr:y>0.5</cdr:y>
    </cdr:from>
    <cdr:to>
      <cdr:x>0.52507</cdr:x>
      <cdr:y>0.55321</cdr:y>
    </cdr:to>
    <cdr:sp macro="" textlink="">
      <cdr:nvSpPr>
        <cdr:cNvPr id="18433" name="Text Box 1025"/>
        <cdr:cNvSpPr txBox="1">
          <a:spLocks xmlns:a="http://schemas.openxmlformats.org/drawingml/2006/main" noChangeArrowheads="1"/>
        </cdr:cNvSpPr>
      </cdr:nvSpPr>
      <cdr:spPr bwMode="auto">
        <a:xfrm xmlns:a="http://schemas.openxmlformats.org/drawingml/2006/main">
          <a:off x="2809002" y="1698625"/>
          <a:ext cx="169950" cy="18043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endParaRPr lang="en-US" sz="850" b="0" i="0" u="none" strike="noStrike" baseline="0">
            <a:solidFill>
              <a:srgbClr val="000000"/>
            </a:solidFill>
            <a:latin typeface="Arial"/>
            <a:cs typeface="Aria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0.49508</cdr:x>
      <cdr:y>0.5</cdr:y>
    </cdr:from>
    <cdr:to>
      <cdr:x>0.52507</cdr:x>
      <cdr:y>0.55321</cdr:y>
    </cdr:to>
    <cdr:sp macro="" textlink="">
      <cdr:nvSpPr>
        <cdr:cNvPr id="18433" name="Text Box 1025"/>
        <cdr:cNvSpPr txBox="1">
          <a:spLocks xmlns:a="http://schemas.openxmlformats.org/drawingml/2006/main" noChangeArrowheads="1"/>
        </cdr:cNvSpPr>
      </cdr:nvSpPr>
      <cdr:spPr bwMode="auto">
        <a:xfrm xmlns:a="http://schemas.openxmlformats.org/drawingml/2006/main">
          <a:off x="2809002" y="1698625"/>
          <a:ext cx="169950" cy="18043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endParaRPr lang="en-US" sz="850" b="0" i="0" u="none" strike="noStrike" baseline="0">
            <a:solidFill>
              <a:srgbClr val="000000"/>
            </a:solidFill>
            <a:latin typeface="Arial"/>
            <a:cs typeface="Aria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Visio_Drawing.vsd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1F910-C569-4D48-9CB3-74EF0C980879}">
  <dimension ref="A1:AA10"/>
  <sheetViews>
    <sheetView zoomScale="70" zoomScaleNormal="85" workbookViewId="0">
      <selection activeCell="A7" sqref="A7:AA7"/>
    </sheetView>
  </sheetViews>
  <sheetFormatPr defaultRowHeight="15" x14ac:dyDescent="0.25"/>
  <cols>
    <col min="27" max="27" width="39.85546875" customWidth="1"/>
  </cols>
  <sheetData>
    <row r="1" spans="1:27" ht="103.5" customHeight="1" thickBot="1" x14ac:dyDescent="0.3">
      <c r="A1" s="110"/>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2"/>
    </row>
    <row r="2" spans="1:27" ht="27" thickBot="1" x14ac:dyDescent="0.45">
      <c r="A2" s="113" t="s">
        <v>105</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5"/>
    </row>
    <row r="3" spans="1:27" x14ac:dyDescent="0.25">
      <c r="A3" s="116"/>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row>
    <row r="4" spans="1:27" ht="15.75" thickBot="1" x14ac:dyDescent="0.3">
      <c r="A4" s="117">
        <v>45053</v>
      </c>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row>
    <row r="5" spans="1:27" ht="16.5" thickBot="1" x14ac:dyDescent="0.3">
      <c r="A5" s="118" t="s">
        <v>98</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20"/>
    </row>
    <row r="6" spans="1:27" ht="41.25" customHeight="1" x14ac:dyDescent="0.25">
      <c r="A6" s="121" t="s">
        <v>99</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3"/>
    </row>
    <row r="7" spans="1:27" ht="18.75" x14ac:dyDescent="0.3">
      <c r="A7" s="124" t="s">
        <v>100</v>
      </c>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6"/>
    </row>
    <row r="8" spans="1:27" ht="18.75" x14ac:dyDescent="0.3">
      <c r="A8" s="101" t="s">
        <v>101</v>
      </c>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3"/>
    </row>
    <row r="9" spans="1:27" ht="18.75" x14ac:dyDescent="0.3">
      <c r="A9" s="104" t="s">
        <v>102</v>
      </c>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6"/>
    </row>
    <row r="10" spans="1:27" ht="63.75" customHeight="1" thickBot="1" x14ac:dyDescent="0.3">
      <c r="A10" s="107" t="s">
        <v>103</v>
      </c>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9"/>
    </row>
  </sheetData>
  <sheetProtection algorithmName="SHA-512" hashValue="DGlVo6l3+5Od4AH/sidTUvxCchfeD7FFOFFZmRIJZFbXJJeWkaTaxnRAyQfmMb3RBn6ol4g2CwFX1aMoWFiiiA==" saltValue="nszCHpsmJeVFJi/vIKdMgA==" spinCount="100000" sheet="1" objects="1" scenarios="1"/>
  <mergeCells count="10">
    <mergeCell ref="A8:AA8"/>
    <mergeCell ref="A9:AA9"/>
    <mergeCell ref="A10:AA10"/>
    <mergeCell ref="A1:AA1"/>
    <mergeCell ref="A2:AA2"/>
    <mergeCell ref="A3:AA3"/>
    <mergeCell ref="A4:AA4"/>
    <mergeCell ref="A5:AA5"/>
    <mergeCell ref="A6:AA6"/>
    <mergeCell ref="A7:AA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9257-BAD9-4C0D-AF16-E7F1B54EDB03}">
  <dimension ref="A1:BT756"/>
  <sheetViews>
    <sheetView showGridLines="0" tabSelected="1" topLeftCell="A4" zoomScale="60" zoomScaleNormal="60" workbookViewId="0">
      <selection activeCell="L15" sqref="L15"/>
    </sheetView>
  </sheetViews>
  <sheetFormatPr defaultColWidth="8.85546875" defaultRowHeight="14.25" x14ac:dyDescent="0.25"/>
  <cols>
    <col min="1" max="1" width="8.85546875" style="1"/>
    <col min="2" max="2" width="44.7109375" style="1" customWidth="1"/>
    <col min="3" max="3" width="24" style="1" customWidth="1"/>
    <col min="4" max="4" width="44.42578125" style="1" customWidth="1"/>
    <col min="5" max="7" width="8.85546875" style="1"/>
    <col min="8" max="8" width="9" style="1" customWidth="1"/>
    <col min="9" max="9" width="16.7109375" style="1" customWidth="1"/>
    <col min="10" max="10" width="45" style="1" customWidth="1"/>
    <col min="11" max="11" width="18.5703125" style="1" customWidth="1"/>
    <col min="12" max="12" width="16.42578125" style="1" customWidth="1"/>
    <col min="13" max="13" width="45" style="1" customWidth="1"/>
    <col min="14" max="14" width="19.28515625" style="1" customWidth="1"/>
    <col min="15" max="15" width="33.7109375" style="1" customWidth="1"/>
    <col min="16" max="16" width="36.140625" style="1" customWidth="1"/>
    <col min="17" max="17" width="23.42578125" style="1" customWidth="1"/>
    <col min="18" max="18" width="12.7109375" style="1" customWidth="1"/>
    <col min="19" max="19" width="21.7109375" style="1" customWidth="1"/>
    <col min="20" max="20" width="13.140625" style="1" customWidth="1"/>
    <col min="21" max="21" width="16.7109375" style="1" customWidth="1"/>
    <col min="22" max="22" width="22.5703125" style="1" customWidth="1"/>
    <col min="23" max="23" width="20.140625" style="1" customWidth="1"/>
    <col min="24" max="24" width="17.7109375" style="1" customWidth="1"/>
    <col min="25" max="25" width="33.5703125" style="1" customWidth="1"/>
    <col min="26" max="26" width="8.42578125" style="1" customWidth="1"/>
    <col min="27" max="27" width="20.42578125" style="1" customWidth="1"/>
    <col min="28" max="28" width="33.85546875" style="1" customWidth="1"/>
    <col min="29" max="29" width="33.28515625" style="1" customWidth="1"/>
    <col min="30" max="30" width="12" style="1" customWidth="1"/>
    <col min="31" max="31" width="8.85546875" style="1"/>
    <col min="32" max="32" width="38.7109375" style="1" customWidth="1"/>
    <col min="33" max="33" width="26.7109375" style="1" customWidth="1"/>
    <col min="34" max="34" width="18.85546875" style="1" customWidth="1"/>
    <col min="35" max="35" width="18.7109375" style="1" customWidth="1"/>
    <col min="36" max="36" width="40.42578125" style="1" customWidth="1"/>
    <col min="37" max="37" width="18.42578125" style="1" customWidth="1"/>
    <col min="38" max="38" width="24.7109375" style="1" customWidth="1"/>
    <col min="39" max="39" width="35.140625" style="1" customWidth="1"/>
    <col min="40" max="40" width="21.5703125" style="1" customWidth="1"/>
    <col min="41" max="41" width="14.7109375" style="1" customWidth="1"/>
    <col min="42" max="42" width="15.5703125" style="1" customWidth="1"/>
    <col min="43" max="43" width="14.42578125" style="1" bestFit="1" customWidth="1"/>
    <col min="44" max="44" width="8.85546875" style="1"/>
    <col min="45" max="45" width="16.28515625" style="1" customWidth="1"/>
    <col min="46" max="46" width="16.7109375" style="1" customWidth="1"/>
    <col min="47" max="47" width="53.5703125" style="1" customWidth="1"/>
    <col min="48" max="48" width="62.5703125" style="1" customWidth="1"/>
    <col min="49" max="49" width="26.28515625" style="1" customWidth="1"/>
    <col min="50" max="50" width="16.5703125" style="1" customWidth="1"/>
    <col min="51" max="51" width="11.28515625" style="1" customWidth="1"/>
    <col min="52" max="52" width="13.42578125" style="1" customWidth="1"/>
    <col min="53" max="53" width="13.7109375" style="1" customWidth="1"/>
    <col min="54" max="54" width="14.28515625" style="1" customWidth="1"/>
    <col min="55" max="55" width="8.85546875" style="1"/>
    <col min="56" max="56" width="24.42578125" style="1" customWidth="1"/>
    <col min="57" max="57" width="8.85546875" style="1"/>
    <col min="58" max="58" width="30.85546875" style="1" customWidth="1"/>
    <col min="59" max="59" width="12" style="1" customWidth="1"/>
    <col min="60" max="60" width="21.7109375" style="1" customWidth="1"/>
    <col min="61" max="61" width="15" style="1" bestFit="1" customWidth="1"/>
    <col min="62" max="68" width="9" style="1" bestFit="1" customWidth="1"/>
    <col min="69" max="69" width="20.42578125" style="1" customWidth="1"/>
    <col min="70" max="70" width="9" style="1" bestFit="1" customWidth="1"/>
    <col min="71" max="16384" width="8.85546875" style="1"/>
  </cols>
  <sheetData>
    <row r="1" spans="1:48" ht="105" customHeight="1" thickBot="1" x14ac:dyDescent="0.3">
      <c r="A1" s="98"/>
      <c r="B1" s="99"/>
      <c r="C1" s="99"/>
      <c r="D1" s="99"/>
      <c r="E1" s="99"/>
      <c r="F1" s="99"/>
      <c r="G1" s="99"/>
      <c r="H1" s="99"/>
      <c r="I1" s="99"/>
      <c r="J1" s="99"/>
      <c r="K1" s="99"/>
      <c r="L1" s="99"/>
      <c r="M1" s="99"/>
      <c r="N1" s="99"/>
      <c r="O1" s="99"/>
      <c r="P1" s="99"/>
      <c r="Q1" s="99"/>
      <c r="R1" s="99"/>
      <c r="S1" s="99"/>
      <c r="T1" s="100"/>
      <c r="U1" s="45"/>
      <c r="V1" s="45"/>
      <c r="W1" s="45"/>
      <c r="X1" s="45"/>
      <c r="Y1" s="45"/>
      <c r="Z1" s="45"/>
      <c r="AA1" s="45"/>
      <c r="AB1" s="45"/>
      <c r="AC1" s="45"/>
      <c r="AD1" s="45"/>
      <c r="AE1" s="45"/>
      <c r="AF1" s="45"/>
      <c r="AG1" s="45"/>
      <c r="AH1" s="45"/>
      <c r="AI1" s="45"/>
      <c r="AJ1" s="82"/>
      <c r="AK1" s="82"/>
      <c r="AL1" s="82"/>
      <c r="AM1" s="82"/>
      <c r="AN1" s="82"/>
      <c r="AO1" s="82"/>
      <c r="AP1" s="82"/>
      <c r="AQ1" s="82"/>
      <c r="AR1" s="82"/>
      <c r="AS1" s="82"/>
      <c r="AT1" s="82"/>
      <c r="AU1" s="82"/>
      <c r="AV1" s="82"/>
    </row>
    <row r="2" spans="1:48" ht="31.5" customHeight="1" thickBot="1" x14ac:dyDescent="0.55000000000000004">
      <c r="A2" s="169" t="s">
        <v>201</v>
      </c>
      <c r="B2" s="170"/>
      <c r="C2" s="170"/>
      <c r="D2" s="170"/>
      <c r="E2" s="170"/>
      <c r="F2" s="170"/>
      <c r="G2" s="170"/>
      <c r="H2" s="170"/>
      <c r="I2" s="170"/>
      <c r="J2" s="170"/>
      <c r="K2" s="170"/>
      <c r="L2" s="170"/>
      <c r="M2" s="170"/>
      <c r="N2" s="170"/>
      <c r="O2" s="170"/>
      <c r="P2" s="170"/>
      <c r="Q2" s="170"/>
      <c r="R2" s="170"/>
      <c r="S2" s="170"/>
      <c r="T2" s="171"/>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row>
    <row r="3" spans="1:48" ht="13.9" customHeight="1" x14ac:dyDescent="0.25">
      <c r="H3" s="31"/>
      <c r="I3" s="31"/>
      <c r="J3" s="31"/>
      <c r="K3" s="31"/>
      <c r="L3" s="31"/>
      <c r="M3" s="30"/>
      <c r="N3" s="30"/>
      <c r="O3" s="30"/>
      <c r="P3" s="30"/>
      <c r="Q3" s="30"/>
      <c r="R3" s="30"/>
      <c r="S3" s="30"/>
      <c r="T3" s="30"/>
      <c r="U3" s="30"/>
      <c r="V3" s="30"/>
      <c r="W3" s="30"/>
      <c r="X3" s="30"/>
      <c r="Y3" s="30"/>
      <c r="Z3" s="30"/>
      <c r="AA3" s="30"/>
      <c r="AB3" s="30"/>
      <c r="AC3" s="30"/>
      <c r="AD3" s="30"/>
      <c r="AE3" s="30"/>
      <c r="AF3" s="30"/>
      <c r="AG3" s="30"/>
      <c r="AH3" s="30"/>
      <c r="AI3" s="30"/>
    </row>
    <row r="4" spans="1:48" ht="13.9" customHeight="1" x14ac:dyDescent="0.25">
      <c r="H4" s="31"/>
      <c r="I4" s="31"/>
      <c r="J4" s="31"/>
      <c r="K4" s="31"/>
      <c r="L4" s="31"/>
      <c r="M4" s="30"/>
      <c r="N4" s="30"/>
      <c r="O4" s="30"/>
      <c r="P4" s="30"/>
      <c r="Q4" s="30"/>
      <c r="R4" s="30"/>
      <c r="S4" s="30"/>
      <c r="T4" s="30"/>
      <c r="U4" s="30"/>
      <c r="V4" s="30"/>
      <c r="W4" s="30"/>
      <c r="X4" s="30"/>
      <c r="Y4" s="30"/>
      <c r="Z4" s="30"/>
      <c r="AA4" s="30"/>
      <c r="AB4" s="30"/>
      <c r="AC4" s="30"/>
      <c r="AD4" s="30"/>
      <c r="AE4" s="30"/>
      <c r="AF4" s="30"/>
      <c r="AG4" s="30"/>
      <c r="AH4" s="30"/>
      <c r="AI4" s="30"/>
    </row>
    <row r="5" spans="1:48" ht="13.9" customHeight="1" x14ac:dyDescent="0.25">
      <c r="H5" s="31"/>
      <c r="I5" s="31"/>
      <c r="J5" s="31"/>
      <c r="K5" s="31"/>
      <c r="L5" s="31"/>
      <c r="M5" s="45"/>
      <c r="N5" s="45"/>
      <c r="O5" s="45"/>
      <c r="P5" s="45"/>
      <c r="Q5" s="45"/>
      <c r="R5" s="30"/>
      <c r="S5" s="30"/>
      <c r="T5" s="30"/>
      <c r="U5" s="30"/>
      <c r="V5" s="30"/>
      <c r="W5" s="30"/>
      <c r="X5" s="30"/>
      <c r="Y5" s="30"/>
      <c r="Z5" s="30"/>
      <c r="AA5" s="30"/>
      <c r="AB5" s="30"/>
      <c r="AC5" s="30"/>
      <c r="AD5" s="30"/>
      <c r="AE5" s="30"/>
      <c r="AF5" s="30"/>
      <c r="AG5" s="30"/>
      <c r="AH5" s="30"/>
      <c r="AI5" s="30"/>
    </row>
    <row r="6" spans="1:48" ht="23.25" x14ac:dyDescent="0.25">
      <c r="H6" s="32"/>
      <c r="I6" s="32"/>
      <c r="J6" s="44" t="s">
        <v>104</v>
      </c>
      <c r="K6" s="30"/>
      <c r="L6" s="30"/>
      <c r="M6" s="44" t="s">
        <v>109</v>
      </c>
      <c r="N6" s="30"/>
      <c r="AB6" s="30"/>
      <c r="AC6" s="30"/>
      <c r="AD6" s="30"/>
      <c r="AE6" s="30"/>
      <c r="AF6" s="30"/>
      <c r="AG6" s="30"/>
      <c r="AH6" s="30"/>
    </row>
    <row r="7" spans="1:48" ht="18.75" thickBot="1" x14ac:dyDescent="0.3">
      <c r="H7" s="32"/>
      <c r="J7" s="175" t="s">
        <v>107</v>
      </c>
      <c r="K7" s="175"/>
      <c r="L7" s="30"/>
      <c r="M7" s="175" t="s">
        <v>108</v>
      </c>
      <c r="N7" s="175"/>
    </row>
    <row r="8" spans="1:48" ht="31.15" customHeight="1" thickBot="1" x14ac:dyDescent="0.3">
      <c r="B8" s="136" t="s">
        <v>198</v>
      </c>
      <c r="C8" s="137"/>
      <c r="D8" s="137"/>
      <c r="E8" s="137"/>
      <c r="F8" s="137"/>
      <c r="G8" s="137"/>
      <c r="H8" s="138"/>
      <c r="I8" s="32"/>
      <c r="J8" s="136" t="s">
        <v>0</v>
      </c>
      <c r="K8" s="138"/>
      <c r="L8" s="30"/>
      <c r="M8" s="136" t="s">
        <v>2</v>
      </c>
      <c r="N8" s="138"/>
    </row>
    <row r="9" spans="1:48" ht="15" customHeight="1" thickBot="1" x14ac:dyDescent="0.3">
      <c r="B9" s="90"/>
      <c r="C9" s="91"/>
      <c r="D9" s="91"/>
      <c r="E9" s="91"/>
      <c r="F9" s="91"/>
      <c r="G9" s="91"/>
      <c r="H9" s="92"/>
      <c r="I9" s="32"/>
      <c r="J9" s="34" t="s">
        <v>4</v>
      </c>
      <c r="K9" s="51">
        <v>500</v>
      </c>
      <c r="L9" s="30"/>
      <c r="M9" s="34" t="s">
        <v>6</v>
      </c>
      <c r="N9" s="51">
        <v>3.3</v>
      </c>
      <c r="X9" s="30"/>
    </row>
    <row r="10" spans="1:48" ht="15.75" thickBot="1" x14ac:dyDescent="0.3">
      <c r="B10" s="55"/>
      <c r="C10" s="45"/>
      <c r="D10" s="45"/>
      <c r="E10" s="45"/>
      <c r="F10" s="45"/>
      <c r="G10" s="45"/>
      <c r="H10" s="86"/>
      <c r="I10" s="32"/>
      <c r="J10" s="34" t="s">
        <v>8</v>
      </c>
      <c r="K10" s="51">
        <v>12</v>
      </c>
      <c r="L10" s="30"/>
      <c r="M10" s="34" t="s">
        <v>185</v>
      </c>
      <c r="N10" s="51">
        <v>10</v>
      </c>
      <c r="X10" s="30"/>
    </row>
    <row r="11" spans="1:48" ht="29.25" thickBot="1" x14ac:dyDescent="0.3">
      <c r="B11" s="55"/>
      <c r="C11" s="45"/>
      <c r="D11" s="45"/>
      <c r="E11" s="45"/>
      <c r="F11" s="45"/>
      <c r="G11" s="45"/>
      <c r="H11" s="86"/>
      <c r="I11" s="33"/>
      <c r="J11" s="34" t="s">
        <v>12</v>
      </c>
      <c r="K11" s="51">
        <v>3.3</v>
      </c>
      <c r="L11" s="30"/>
      <c r="M11" s="37" t="s">
        <v>202</v>
      </c>
      <c r="N11" s="53">
        <v>0.18</v>
      </c>
      <c r="X11" s="30"/>
    </row>
    <row r="12" spans="1:48" ht="28.5" customHeight="1" thickBot="1" x14ac:dyDescent="0.3">
      <c r="B12" s="55"/>
      <c r="C12" s="45"/>
      <c r="D12" s="45"/>
      <c r="E12" s="45"/>
      <c r="F12" s="45"/>
      <c r="G12" s="45"/>
      <c r="H12" s="86"/>
      <c r="I12" s="33"/>
      <c r="J12" s="35" t="s">
        <v>15</v>
      </c>
      <c r="K12" s="51">
        <v>3</v>
      </c>
      <c r="L12" s="30"/>
      <c r="M12" s="34" t="s">
        <v>10</v>
      </c>
      <c r="N12" s="51">
        <v>100</v>
      </c>
      <c r="X12" s="30"/>
    </row>
    <row r="13" spans="1:48" ht="45" customHeight="1" thickBot="1" x14ac:dyDescent="0.3">
      <c r="B13" s="55"/>
      <c r="C13" s="45"/>
      <c r="D13" s="45"/>
      <c r="E13" s="45"/>
      <c r="F13" s="45"/>
      <c r="G13" s="45"/>
      <c r="H13" s="86"/>
      <c r="I13" s="33"/>
      <c r="J13" s="37" t="s">
        <v>18</v>
      </c>
      <c r="K13" s="51">
        <v>50</v>
      </c>
      <c r="L13" s="30"/>
      <c r="M13" s="34" t="s">
        <v>14</v>
      </c>
      <c r="N13" s="51">
        <v>50</v>
      </c>
      <c r="X13" s="30"/>
    </row>
    <row r="14" spans="1:48" ht="42" customHeight="1" thickBot="1" x14ac:dyDescent="0.3">
      <c r="B14" s="55"/>
      <c r="C14" s="45"/>
      <c r="D14" s="45"/>
      <c r="E14" s="45"/>
      <c r="F14" s="45"/>
      <c r="G14" s="45"/>
      <c r="H14" s="86"/>
      <c r="I14" s="33"/>
      <c r="J14" s="37" t="s">
        <v>20</v>
      </c>
      <c r="K14" s="51">
        <v>5</v>
      </c>
      <c r="L14" s="30"/>
      <c r="M14" s="37" t="s">
        <v>17</v>
      </c>
      <c r="N14" s="51">
        <v>10</v>
      </c>
      <c r="X14" s="30"/>
    </row>
    <row r="15" spans="1:48" ht="55.9" customHeight="1" thickBot="1" x14ac:dyDescent="0.3">
      <c r="B15" s="55"/>
      <c r="C15" s="45"/>
      <c r="D15" s="45"/>
      <c r="E15" s="45"/>
      <c r="F15" s="45"/>
      <c r="G15" s="45"/>
      <c r="H15" s="86"/>
      <c r="I15" s="33"/>
      <c r="J15" s="37" t="s">
        <v>23</v>
      </c>
      <c r="K15" s="51">
        <v>33.33</v>
      </c>
      <c r="L15" s="30"/>
      <c r="M15" s="37" t="s">
        <v>200</v>
      </c>
      <c r="N15" s="84">
        <f>Rfb_upper</f>
        <v>33.13725490196078</v>
      </c>
      <c r="X15" s="30"/>
    </row>
    <row r="16" spans="1:48" ht="53.25" customHeight="1" thickBot="1" x14ac:dyDescent="0.3">
      <c r="B16" s="55"/>
      <c r="C16" s="45"/>
      <c r="D16" s="45"/>
      <c r="E16" s="45"/>
      <c r="F16" s="45"/>
      <c r="G16" s="45"/>
      <c r="H16" s="86"/>
      <c r="I16" s="32"/>
      <c r="J16" s="37" t="s">
        <v>25</v>
      </c>
      <c r="K16" s="51">
        <v>0.1</v>
      </c>
      <c r="L16" s="30"/>
      <c r="M16" s="37" t="s">
        <v>193</v>
      </c>
      <c r="N16" s="51">
        <v>1</v>
      </c>
      <c r="X16" s="30"/>
    </row>
    <row r="17" spans="2:34" ht="43.9" customHeight="1" thickBot="1" x14ac:dyDescent="0.3">
      <c r="B17" s="55"/>
      <c r="C17" s="45"/>
      <c r="D17" s="45"/>
      <c r="E17" s="45"/>
      <c r="F17" s="45"/>
      <c r="G17" s="45"/>
      <c r="H17" s="86"/>
      <c r="I17" s="32"/>
      <c r="J17" s="36" t="s">
        <v>26</v>
      </c>
      <c r="K17" s="52">
        <v>0.05</v>
      </c>
      <c r="L17" s="30"/>
      <c r="M17" s="34" t="s">
        <v>21</v>
      </c>
      <c r="N17" s="51">
        <v>1</v>
      </c>
      <c r="X17" s="30"/>
    </row>
    <row r="18" spans="2:34" ht="32.25" customHeight="1" thickBot="1" x14ac:dyDescent="0.3">
      <c r="B18" s="55"/>
      <c r="C18" s="45"/>
      <c r="D18" s="45"/>
      <c r="E18" s="45"/>
      <c r="F18" s="45"/>
      <c r="G18" s="45"/>
      <c r="H18" s="86"/>
      <c r="I18" s="32"/>
      <c r="J18" s="30"/>
      <c r="K18" s="30"/>
      <c r="L18" s="30"/>
      <c r="M18" s="50" t="s">
        <v>24</v>
      </c>
      <c r="N18" s="51">
        <v>9.9999999999999995E-7</v>
      </c>
      <c r="X18" s="30"/>
    </row>
    <row r="19" spans="2:34" ht="5.25" customHeight="1" x14ac:dyDescent="0.25">
      <c r="B19" s="55"/>
      <c r="C19" s="45"/>
      <c r="D19" s="45"/>
      <c r="E19" s="45"/>
      <c r="F19" s="45"/>
      <c r="G19" s="45"/>
      <c r="H19" s="86"/>
      <c r="I19" s="32"/>
      <c r="J19" s="30"/>
      <c r="K19" s="30"/>
      <c r="L19" s="30"/>
      <c r="X19" s="30"/>
    </row>
    <row r="20" spans="2:34" ht="9.75" customHeight="1" thickBot="1" x14ac:dyDescent="0.3">
      <c r="B20" s="55"/>
      <c r="C20" s="45"/>
      <c r="D20" s="45"/>
      <c r="E20" s="45"/>
      <c r="F20" s="45"/>
      <c r="G20" s="45"/>
      <c r="H20" s="86"/>
      <c r="I20" s="46"/>
      <c r="J20" s="46"/>
      <c r="K20" s="46"/>
      <c r="L20" s="46"/>
      <c r="X20" s="30"/>
    </row>
    <row r="21" spans="2:34" ht="21.75" customHeight="1" thickBot="1" x14ac:dyDescent="0.3">
      <c r="B21" s="55"/>
      <c r="C21" s="45"/>
      <c r="D21" s="45"/>
      <c r="E21" s="45"/>
      <c r="F21" s="45"/>
      <c r="G21" s="45"/>
      <c r="H21" s="86"/>
      <c r="I21" s="46"/>
      <c r="J21" s="136" t="s">
        <v>1</v>
      </c>
      <c r="K21" s="138"/>
      <c r="L21" s="46"/>
      <c r="X21" s="30"/>
    </row>
    <row r="22" spans="2:34" ht="21" customHeight="1" thickBot="1" x14ac:dyDescent="0.3">
      <c r="B22" s="87"/>
      <c r="C22" s="88"/>
      <c r="D22" s="88"/>
      <c r="E22" s="88"/>
      <c r="F22" s="88"/>
      <c r="G22" s="88"/>
      <c r="H22" s="89"/>
      <c r="I22" s="46"/>
      <c r="J22" s="34" t="s">
        <v>5</v>
      </c>
      <c r="K22" s="54">
        <f>L_req</f>
        <v>3.3833333333333342</v>
      </c>
      <c r="L22" s="46"/>
      <c r="X22" s="30"/>
    </row>
    <row r="23" spans="2:34" ht="19.5" customHeight="1" thickBot="1" x14ac:dyDescent="0.3">
      <c r="B23" s="45"/>
      <c r="C23" s="45"/>
      <c r="D23" s="45"/>
      <c r="E23" s="45"/>
      <c r="F23" s="45"/>
      <c r="G23" s="45"/>
      <c r="H23" s="45"/>
      <c r="I23" s="46"/>
      <c r="J23" s="34" t="s">
        <v>9</v>
      </c>
      <c r="K23" s="85">
        <f>Cin_min</f>
        <v>45</v>
      </c>
      <c r="L23" s="46"/>
      <c r="X23" s="30"/>
    </row>
    <row r="24" spans="2:34" ht="18" customHeight="1" thickBot="1" x14ac:dyDescent="0.3">
      <c r="B24" s="45"/>
      <c r="C24" s="45"/>
      <c r="D24" s="45"/>
      <c r="E24" s="45"/>
      <c r="F24" s="45"/>
      <c r="G24" s="45"/>
      <c r="H24" s="45"/>
      <c r="I24" s="46"/>
      <c r="J24" s="34" t="s">
        <v>13</v>
      </c>
      <c r="K24" s="54">
        <f>C_min</f>
        <v>48.165808792349047</v>
      </c>
      <c r="L24" s="46"/>
      <c r="X24" s="30"/>
    </row>
    <row r="25" spans="2:34" ht="35.25" customHeight="1" x14ac:dyDescent="0.25">
      <c r="B25" s="45"/>
      <c r="C25" s="45"/>
      <c r="D25" s="45"/>
      <c r="E25" s="45"/>
      <c r="F25" s="45"/>
      <c r="G25" s="45"/>
      <c r="H25" s="45"/>
      <c r="I25" s="46"/>
      <c r="J25" s="148" t="s">
        <v>16</v>
      </c>
      <c r="K25" s="172">
        <v>10</v>
      </c>
      <c r="L25" s="46"/>
      <c r="X25" s="30"/>
    </row>
    <row r="26" spans="2:34" ht="12.75" customHeight="1" thickBot="1" x14ac:dyDescent="0.3">
      <c r="B26" s="45"/>
      <c r="C26" s="45"/>
      <c r="D26" s="45"/>
      <c r="E26" s="45"/>
      <c r="F26" s="45"/>
      <c r="G26" s="45"/>
      <c r="H26" s="45"/>
      <c r="I26" s="46"/>
      <c r="J26" s="149"/>
      <c r="K26" s="173"/>
      <c r="L26" s="46"/>
      <c r="X26" s="30"/>
    </row>
    <row r="27" spans="2:34" ht="13.15" customHeight="1" x14ac:dyDescent="0.25">
      <c r="B27" s="45"/>
      <c r="C27" s="45"/>
      <c r="D27" s="45"/>
      <c r="E27" s="45"/>
      <c r="F27" s="45"/>
      <c r="G27" s="45"/>
      <c r="H27" s="45"/>
      <c r="I27" s="46"/>
      <c r="J27" s="148" t="s">
        <v>199</v>
      </c>
      <c r="K27" s="172">
        <f>Rfb_upper</f>
        <v>33.13725490196078</v>
      </c>
      <c r="L27" s="46"/>
      <c r="X27" s="30"/>
    </row>
    <row r="28" spans="2:34" ht="15.75" customHeight="1" thickBot="1" x14ac:dyDescent="0.3">
      <c r="B28" s="45"/>
      <c r="C28" s="45"/>
      <c r="D28" s="45"/>
      <c r="E28" s="45"/>
      <c r="F28" s="45"/>
      <c r="G28" s="45"/>
      <c r="H28" s="45"/>
      <c r="I28" s="46"/>
      <c r="J28" s="149"/>
      <c r="K28" s="173"/>
      <c r="L28" s="46"/>
      <c r="X28" s="30"/>
    </row>
    <row r="29" spans="2:34" ht="13.15" customHeight="1" x14ac:dyDescent="0.25">
      <c r="B29" s="45"/>
      <c r="C29" s="45"/>
      <c r="D29" s="45"/>
      <c r="E29" s="45"/>
      <c r="F29" s="45"/>
      <c r="G29" s="45"/>
      <c r="H29" s="45"/>
      <c r="I29" s="46"/>
      <c r="J29" s="46"/>
      <c r="K29" s="46"/>
      <c r="L29" s="46"/>
      <c r="X29" s="30"/>
    </row>
    <row r="30" spans="2:34" ht="13.15" customHeight="1" x14ac:dyDescent="0.25">
      <c r="B30" s="45"/>
      <c r="C30" s="45"/>
      <c r="D30" s="45"/>
      <c r="E30" s="45"/>
      <c r="F30" s="45"/>
      <c r="G30" s="45"/>
      <c r="H30" s="45"/>
      <c r="I30" s="46"/>
      <c r="J30" s="46"/>
      <c r="K30" s="46"/>
      <c r="L30" s="46"/>
      <c r="V30" s="30"/>
      <c r="X30" s="30"/>
    </row>
    <row r="31" spans="2:34" ht="12.75" customHeight="1" x14ac:dyDescent="0.25">
      <c r="B31" s="45"/>
      <c r="C31" s="45"/>
      <c r="D31" s="45"/>
      <c r="E31" s="45"/>
      <c r="F31" s="45"/>
      <c r="G31" s="45"/>
      <c r="H31" s="45"/>
      <c r="I31" s="46"/>
      <c r="J31" s="46"/>
      <c r="K31" s="46"/>
      <c r="L31" s="46"/>
      <c r="V31" s="30"/>
      <c r="X31" s="30"/>
    </row>
    <row r="32" spans="2:34" ht="20.25" hidden="1" customHeight="1" x14ac:dyDescent="0.25">
      <c r="B32" s="45"/>
      <c r="C32" s="45"/>
      <c r="D32" s="45"/>
      <c r="E32" s="45"/>
      <c r="F32" s="45"/>
      <c r="G32" s="45"/>
      <c r="H32" s="45"/>
      <c r="I32" s="46"/>
      <c r="V32" s="30"/>
      <c r="X32" s="30"/>
      <c r="Y32" s="38"/>
      <c r="Z32" s="30"/>
      <c r="AA32" s="30"/>
      <c r="AB32" s="30"/>
      <c r="AC32" s="30"/>
      <c r="AD32" s="30"/>
      <c r="AE32" s="30"/>
      <c r="AF32" s="30"/>
      <c r="AG32" s="30"/>
      <c r="AH32" s="41"/>
    </row>
    <row r="33" spans="2:34" ht="19.5" hidden="1" customHeight="1" x14ac:dyDescent="0.25">
      <c r="B33" s="45"/>
      <c r="C33" s="45"/>
      <c r="D33" s="45"/>
      <c r="E33" s="45"/>
      <c r="F33" s="45"/>
      <c r="G33" s="45"/>
      <c r="H33" s="45"/>
      <c r="I33" s="46"/>
      <c r="V33" s="30"/>
      <c r="X33" s="30"/>
      <c r="Y33" s="38"/>
      <c r="Z33" s="30"/>
      <c r="AA33" s="30"/>
      <c r="AB33" s="30"/>
      <c r="AC33" s="30"/>
      <c r="AD33" s="30"/>
      <c r="AE33" s="30"/>
      <c r="AF33" s="30"/>
      <c r="AG33" s="30"/>
      <c r="AH33" s="41"/>
    </row>
    <row r="34" spans="2:34" ht="21" hidden="1" customHeight="1" x14ac:dyDescent="0.25">
      <c r="B34" s="45"/>
      <c r="C34" s="45"/>
      <c r="D34" s="45"/>
      <c r="E34" s="45"/>
      <c r="F34" s="45"/>
      <c r="G34" s="45"/>
      <c r="H34" s="45"/>
      <c r="I34" s="46"/>
      <c r="V34" s="30"/>
      <c r="X34" s="30"/>
      <c r="Y34" s="38"/>
      <c r="Z34" s="30"/>
      <c r="AA34" s="30"/>
      <c r="AB34" s="30"/>
      <c r="AC34" s="30"/>
      <c r="AD34" s="30"/>
      <c r="AE34" s="30"/>
      <c r="AF34" s="30"/>
      <c r="AG34" s="30"/>
      <c r="AH34" s="41"/>
    </row>
    <row r="35" spans="2:34" ht="26.25" hidden="1" customHeight="1" x14ac:dyDescent="0.25">
      <c r="B35" s="45"/>
      <c r="C35" s="45"/>
      <c r="D35" s="45"/>
      <c r="E35" s="45"/>
      <c r="F35" s="45"/>
      <c r="G35" s="45"/>
      <c r="H35" s="45"/>
      <c r="I35" s="46"/>
      <c r="V35" s="30"/>
      <c r="X35" s="30"/>
      <c r="Y35" s="38"/>
      <c r="Z35" s="30"/>
      <c r="AA35" s="30"/>
      <c r="AB35" s="30"/>
      <c r="AC35" s="30"/>
      <c r="AD35" s="30"/>
      <c r="AE35" s="30"/>
      <c r="AF35" s="30"/>
      <c r="AG35" s="30"/>
      <c r="AH35" s="41"/>
    </row>
    <row r="36" spans="2:34" ht="26.25" hidden="1" customHeight="1" x14ac:dyDescent="0.25">
      <c r="B36" s="45"/>
      <c r="C36" s="45"/>
      <c r="D36" s="45"/>
      <c r="E36" s="45"/>
      <c r="F36" s="45"/>
      <c r="G36" s="45"/>
      <c r="H36" s="45"/>
      <c r="I36" s="46"/>
      <c r="V36" s="30"/>
      <c r="X36" s="30"/>
      <c r="Y36" s="38"/>
      <c r="Z36" s="30"/>
      <c r="AA36" s="30"/>
      <c r="AB36" s="30"/>
      <c r="AC36" s="30"/>
      <c r="AD36" s="30"/>
      <c r="AE36" s="30"/>
      <c r="AF36" s="30"/>
      <c r="AG36" s="30"/>
      <c r="AH36" s="41"/>
    </row>
    <row r="37" spans="2:34" ht="36" hidden="1" customHeight="1" x14ac:dyDescent="0.25">
      <c r="B37" s="45"/>
      <c r="C37" s="45"/>
      <c r="D37" s="45"/>
      <c r="E37" s="45"/>
      <c r="F37" s="45"/>
      <c r="G37" s="45"/>
      <c r="H37" s="45"/>
      <c r="I37" s="46"/>
      <c r="V37" s="30"/>
      <c r="X37" s="30"/>
      <c r="Y37" s="38"/>
      <c r="Z37" s="30"/>
      <c r="AA37" s="30"/>
      <c r="AB37" s="30"/>
      <c r="AC37" s="30"/>
      <c r="AD37" s="30"/>
      <c r="AE37" s="30"/>
      <c r="AF37" s="30"/>
      <c r="AG37" s="30"/>
      <c r="AH37" s="41"/>
    </row>
    <row r="38" spans="2:34" ht="24" hidden="1" customHeight="1" x14ac:dyDescent="0.25">
      <c r="B38" s="45"/>
      <c r="C38" s="45"/>
      <c r="D38" s="45"/>
      <c r="E38" s="45"/>
      <c r="F38" s="45"/>
      <c r="G38" s="45"/>
      <c r="H38" s="45"/>
      <c r="I38" s="46"/>
      <c r="V38" s="30"/>
      <c r="X38" s="30"/>
      <c r="Y38" s="38"/>
      <c r="Z38" s="30"/>
      <c r="AA38" s="30"/>
      <c r="AB38" s="30"/>
      <c r="AC38" s="30"/>
      <c r="AD38" s="30"/>
      <c r="AE38" s="30"/>
      <c r="AF38" s="30"/>
      <c r="AG38" s="30"/>
      <c r="AH38" s="41"/>
    </row>
    <row r="39" spans="2:34" ht="25.5" hidden="1" customHeight="1" x14ac:dyDescent="0.25">
      <c r="B39" s="45"/>
      <c r="C39" s="45"/>
      <c r="D39" s="45"/>
      <c r="E39" s="45"/>
      <c r="F39" s="45"/>
      <c r="G39" s="45"/>
      <c r="H39" s="45"/>
      <c r="I39" s="46"/>
      <c r="V39" s="30"/>
      <c r="X39" s="30"/>
      <c r="Y39" s="38"/>
      <c r="Z39" s="30"/>
      <c r="AA39" s="30"/>
      <c r="AB39" s="30"/>
      <c r="AC39" s="30"/>
      <c r="AD39" s="30"/>
      <c r="AE39" s="30"/>
      <c r="AF39" s="30"/>
      <c r="AG39" s="30"/>
      <c r="AH39" s="41"/>
    </row>
    <row r="40" spans="2:34" ht="24.75" hidden="1" customHeight="1" x14ac:dyDescent="0.25">
      <c r="B40" s="45"/>
      <c r="C40" s="45"/>
      <c r="D40" s="45"/>
      <c r="E40" s="45"/>
      <c r="F40" s="45"/>
      <c r="G40" s="45"/>
      <c r="H40" s="45"/>
      <c r="I40" s="46"/>
      <c r="V40" s="30"/>
      <c r="X40" s="30"/>
      <c r="Y40" s="38"/>
      <c r="Z40" s="30"/>
      <c r="AA40" s="30"/>
      <c r="AB40" s="30"/>
      <c r="AC40" s="30"/>
      <c r="AD40" s="30"/>
      <c r="AE40" s="30"/>
      <c r="AF40" s="30"/>
      <c r="AG40" s="30"/>
      <c r="AH40" s="41"/>
    </row>
    <row r="41" spans="2:34" ht="39" hidden="1" customHeight="1" x14ac:dyDescent="0.25">
      <c r="B41" s="45"/>
      <c r="C41" s="45"/>
      <c r="D41" s="45"/>
      <c r="E41" s="45"/>
      <c r="F41" s="45"/>
      <c r="G41" s="45"/>
      <c r="H41" s="45"/>
      <c r="I41" s="46"/>
      <c r="V41" s="30"/>
      <c r="W41" s="30"/>
      <c r="X41" s="30"/>
      <c r="Y41" s="38"/>
      <c r="Z41" s="30"/>
      <c r="AA41" s="30"/>
      <c r="AB41" s="30"/>
      <c r="AC41" s="30"/>
      <c r="AD41" s="30"/>
      <c r="AE41" s="30"/>
      <c r="AF41" s="30"/>
      <c r="AG41" s="30"/>
      <c r="AH41" s="41"/>
    </row>
    <row r="42" spans="2:34" ht="20.25" hidden="1" customHeight="1" x14ac:dyDescent="0.25">
      <c r="B42" s="45"/>
      <c r="C42" s="45"/>
      <c r="D42" s="45"/>
      <c r="E42" s="45"/>
      <c r="F42" s="45"/>
      <c r="G42" s="45"/>
      <c r="H42" s="45"/>
      <c r="I42" s="46"/>
      <c r="V42" s="30"/>
      <c r="W42" s="30"/>
      <c r="X42" s="30"/>
      <c r="Y42" s="38"/>
      <c r="Z42" s="30"/>
      <c r="AA42" s="30"/>
      <c r="AB42" s="30"/>
      <c r="AC42" s="30"/>
      <c r="AD42" s="30"/>
      <c r="AE42" s="30"/>
      <c r="AF42" s="30"/>
      <c r="AG42" s="30"/>
      <c r="AH42" s="41"/>
    </row>
    <row r="43" spans="2:34" ht="19.5" hidden="1" customHeight="1" x14ac:dyDescent="0.25">
      <c r="B43" s="45"/>
      <c r="C43" s="45"/>
      <c r="D43" s="45"/>
      <c r="E43" s="45"/>
      <c r="F43" s="45"/>
      <c r="G43" s="45"/>
      <c r="H43" s="45"/>
      <c r="I43" s="46"/>
      <c r="V43" s="30"/>
      <c r="W43" s="30"/>
      <c r="X43" s="30"/>
      <c r="Y43" s="38"/>
      <c r="Z43" s="30"/>
      <c r="AA43" s="30"/>
      <c r="AB43" s="30"/>
      <c r="AC43" s="30"/>
      <c r="AD43" s="30"/>
      <c r="AE43" s="30"/>
      <c r="AF43" s="30"/>
      <c r="AG43" s="30"/>
      <c r="AH43" s="41"/>
    </row>
    <row r="44" spans="2:34" hidden="1" x14ac:dyDescent="0.25">
      <c r="B44" s="45"/>
      <c r="C44" s="45"/>
      <c r="D44" s="45"/>
      <c r="E44" s="45"/>
      <c r="F44" s="45"/>
      <c r="G44" s="45"/>
      <c r="H44" s="45"/>
      <c r="I44" s="46"/>
      <c r="V44" s="30"/>
      <c r="W44" s="30"/>
      <c r="X44" s="30"/>
      <c r="Y44" s="38"/>
      <c r="Z44" s="30"/>
      <c r="AA44" s="30"/>
      <c r="AB44" s="30"/>
      <c r="AC44" s="30"/>
      <c r="AD44" s="30"/>
      <c r="AE44" s="30"/>
      <c r="AF44" s="30"/>
      <c r="AG44" s="30"/>
      <c r="AH44" s="41"/>
    </row>
    <row r="45" spans="2:34" hidden="1" x14ac:dyDescent="0.25">
      <c r="B45" s="45"/>
      <c r="C45" s="45"/>
      <c r="D45" s="45"/>
      <c r="E45" s="45"/>
      <c r="F45" s="45"/>
      <c r="G45" s="45"/>
      <c r="H45" s="45"/>
      <c r="I45" s="46"/>
      <c r="V45" s="30"/>
      <c r="W45" s="30"/>
      <c r="X45" s="30"/>
      <c r="Y45" s="55"/>
      <c r="Z45" s="45"/>
      <c r="AA45" s="45"/>
      <c r="AB45" s="45"/>
      <c r="AC45" s="45"/>
      <c r="AD45" s="30"/>
      <c r="AE45" s="30"/>
      <c r="AF45" s="30"/>
      <c r="AG45" s="30"/>
      <c r="AH45" s="41"/>
    </row>
    <row r="46" spans="2:34" hidden="1" x14ac:dyDescent="0.25">
      <c r="B46" s="45"/>
      <c r="C46" s="45"/>
      <c r="D46" s="45"/>
      <c r="E46" s="45"/>
      <c r="F46" s="45"/>
      <c r="G46" s="45"/>
      <c r="H46" s="45"/>
      <c r="I46" s="46"/>
      <c r="V46" s="30"/>
      <c r="W46" s="30"/>
      <c r="X46" s="30"/>
      <c r="Y46" s="55"/>
      <c r="Z46" s="45"/>
      <c r="AA46" s="45"/>
      <c r="AB46" s="45"/>
      <c r="AC46" s="45"/>
      <c r="AD46" s="30"/>
      <c r="AE46" s="30"/>
      <c r="AF46" s="30"/>
      <c r="AG46" s="30"/>
      <c r="AH46" s="41"/>
    </row>
    <row r="47" spans="2:34" hidden="1" x14ac:dyDescent="0.25">
      <c r="B47" s="45"/>
      <c r="C47" s="45"/>
      <c r="D47" s="45"/>
      <c r="E47" s="45"/>
      <c r="F47" s="45"/>
      <c r="G47" s="45"/>
      <c r="H47" s="45"/>
      <c r="I47" s="46"/>
      <c r="V47" s="30"/>
      <c r="W47" s="30"/>
      <c r="X47" s="30"/>
      <c r="Y47" s="55"/>
      <c r="Z47" s="45"/>
      <c r="AA47" s="45"/>
      <c r="AB47" s="45"/>
      <c r="AC47" s="45"/>
      <c r="AD47" s="30"/>
      <c r="AE47" s="30"/>
      <c r="AF47" s="30"/>
      <c r="AG47" s="30"/>
      <c r="AH47" s="41"/>
    </row>
    <row r="48" spans="2:34" hidden="1" x14ac:dyDescent="0.25">
      <c r="B48" s="45"/>
      <c r="C48" s="45"/>
      <c r="D48" s="45"/>
      <c r="E48" s="45"/>
      <c r="F48" s="45"/>
      <c r="G48" s="45"/>
      <c r="H48" s="45"/>
      <c r="I48" s="46"/>
      <c r="J48" s="45"/>
      <c r="K48" s="45"/>
      <c r="V48" s="30"/>
      <c r="W48" s="30"/>
      <c r="X48" s="30"/>
      <c r="Y48" s="56"/>
      <c r="Z48" s="46"/>
      <c r="AA48" s="46"/>
      <c r="AB48" s="30"/>
      <c r="AC48" s="30"/>
      <c r="AD48" s="30"/>
      <c r="AE48" s="30"/>
      <c r="AF48" s="30"/>
      <c r="AG48" s="30"/>
      <c r="AH48" s="41"/>
    </row>
    <row r="49" spans="2:72" hidden="1" x14ac:dyDescent="0.25">
      <c r="B49" s="45"/>
      <c r="C49" s="45"/>
      <c r="D49" s="45"/>
      <c r="E49" s="45"/>
      <c r="F49" s="45"/>
      <c r="G49" s="45"/>
      <c r="H49" s="45"/>
      <c r="I49" s="46"/>
      <c r="J49" s="45"/>
      <c r="K49" s="45"/>
      <c r="V49" s="30"/>
      <c r="W49" s="30"/>
      <c r="X49" s="30"/>
      <c r="Y49" s="56"/>
      <c r="Z49" s="46"/>
      <c r="AA49" s="46"/>
      <c r="AB49" s="30"/>
      <c r="AC49" s="30"/>
      <c r="AD49" s="30"/>
      <c r="AE49" s="30"/>
      <c r="AF49" s="30"/>
      <c r="AG49" s="30"/>
      <c r="AH49" s="41"/>
    </row>
    <row r="50" spans="2:72" hidden="1" x14ac:dyDescent="0.25">
      <c r="B50" s="45"/>
      <c r="C50" s="45"/>
      <c r="D50" s="45"/>
      <c r="E50" s="45"/>
      <c r="F50" s="45"/>
      <c r="G50" s="45"/>
      <c r="H50" s="45"/>
      <c r="I50" s="46"/>
      <c r="J50" s="45"/>
      <c r="K50" s="45"/>
      <c r="V50" s="30"/>
      <c r="W50" s="30"/>
      <c r="X50" s="30"/>
      <c r="Y50" s="56"/>
      <c r="Z50" s="46"/>
      <c r="AA50" s="46"/>
      <c r="AB50" s="30"/>
      <c r="AC50" s="30"/>
      <c r="AD50" s="30"/>
      <c r="AE50" s="30"/>
      <c r="AF50" s="30"/>
      <c r="AG50" s="30"/>
      <c r="AH50" s="41"/>
    </row>
    <row r="51" spans="2:72" hidden="1" x14ac:dyDescent="0.25">
      <c r="B51" s="45"/>
      <c r="C51" s="45"/>
      <c r="D51" s="45"/>
      <c r="E51" s="45"/>
      <c r="F51" s="45"/>
      <c r="G51" s="45"/>
      <c r="H51" s="45"/>
      <c r="I51" s="46"/>
      <c r="J51" s="45"/>
      <c r="K51" s="45"/>
      <c r="V51" s="30"/>
      <c r="W51" s="30"/>
      <c r="X51" s="30"/>
      <c r="Y51" s="56"/>
      <c r="Z51" s="46"/>
      <c r="AA51" s="46"/>
      <c r="AB51" s="30"/>
      <c r="AC51" s="30"/>
      <c r="AD51" s="30"/>
      <c r="AE51" s="30"/>
      <c r="AF51" s="30"/>
      <c r="AG51" s="30"/>
      <c r="AH51" s="41"/>
    </row>
    <row r="52" spans="2:72" hidden="1" x14ac:dyDescent="0.25">
      <c r="B52" s="45"/>
      <c r="C52" s="45"/>
      <c r="D52" s="45"/>
      <c r="E52" s="45"/>
      <c r="F52" s="45"/>
      <c r="G52" s="45"/>
      <c r="H52" s="45"/>
      <c r="I52" s="46"/>
      <c r="J52" s="45"/>
      <c r="K52" s="45"/>
      <c r="V52" s="30"/>
      <c r="W52" s="30"/>
      <c r="X52" s="30"/>
      <c r="Y52" s="56"/>
      <c r="Z52" s="46"/>
      <c r="AA52" s="46"/>
      <c r="AB52" s="30"/>
      <c r="AC52" s="30"/>
      <c r="AD52" s="30"/>
      <c r="AE52" s="30"/>
      <c r="AF52" s="30"/>
      <c r="AG52" s="30"/>
      <c r="AH52" s="41"/>
    </row>
    <row r="53" spans="2:72" ht="26.25" hidden="1" customHeight="1" thickBot="1" x14ac:dyDescent="0.3">
      <c r="B53" s="45"/>
      <c r="C53" s="45"/>
      <c r="D53" s="45"/>
      <c r="E53" s="45"/>
      <c r="F53" s="45"/>
      <c r="G53" s="45"/>
      <c r="H53" s="45"/>
      <c r="I53" s="46"/>
      <c r="J53" s="45"/>
      <c r="K53" s="45"/>
      <c r="V53" s="30"/>
      <c r="W53" s="30"/>
      <c r="Y53" s="57"/>
      <c r="Z53" s="58"/>
      <c r="AA53" s="58"/>
      <c r="AB53" s="42"/>
      <c r="AC53" s="42"/>
      <c r="AD53" s="42"/>
      <c r="AE53" s="42"/>
      <c r="AF53" s="42"/>
      <c r="AG53" s="42"/>
      <c r="AH53" s="43"/>
    </row>
    <row r="54" spans="2:72" hidden="1" x14ac:dyDescent="0.25">
      <c r="B54" s="45"/>
      <c r="C54" s="45"/>
      <c r="D54" s="45"/>
      <c r="E54" s="45"/>
      <c r="F54" s="45"/>
      <c r="G54" s="45"/>
      <c r="H54" s="45"/>
      <c r="I54" s="46"/>
      <c r="J54" s="45"/>
      <c r="K54" s="45"/>
      <c r="M54" s="46"/>
      <c r="N54" s="46"/>
      <c r="O54" s="46"/>
      <c r="P54" s="30"/>
      <c r="Q54" s="30"/>
      <c r="R54" s="30"/>
      <c r="S54" s="30"/>
      <c r="T54" s="30"/>
      <c r="U54" s="30"/>
      <c r="V54" s="30"/>
      <c r="W54" s="30"/>
      <c r="Y54" s="46"/>
      <c r="Z54" s="46"/>
      <c r="AA54" s="46"/>
      <c r="AB54" s="30"/>
      <c r="AC54" s="30"/>
      <c r="AD54" s="30"/>
      <c r="AE54" s="30"/>
      <c r="AF54" s="30"/>
      <c r="AG54" s="30"/>
      <c r="AH54" s="30"/>
    </row>
    <row r="55" spans="2:72" ht="18.75" hidden="1" customHeight="1" x14ac:dyDescent="0.25">
      <c r="B55" s="45"/>
      <c r="C55" s="45"/>
      <c r="D55" s="45"/>
      <c r="E55" s="45"/>
      <c r="F55" s="45"/>
      <c r="G55" s="45"/>
      <c r="H55" s="45"/>
      <c r="I55" s="46"/>
      <c r="J55" s="45"/>
      <c r="K55" s="45"/>
      <c r="M55" s="46"/>
      <c r="N55" s="46"/>
      <c r="O55" s="46"/>
      <c r="U55" s="30"/>
      <c r="V55" s="30"/>
      <c r="W55" s="30"/>
    </row>
    <row r="56" spans="2:72" hidden="1" x14ac:dyDescent="0.25">
      <c r="H56" s="32"/>
      <c r="I56" s="46"/>
      <c r="M56" s="46"/>
      <c r="N56" s="46"/>
      <c r="O56" s="46"/>
      <c r="U56" s="30"/>
      <c r="V56" s="30"/>
      <c r="W56" s="30"/>
    </row>
    <row r="57" spans="2:72" hidden="1" x14ac:dyDescent="0.25">
      <c r="H57" s="32"/>
      <c r="I57" s="46"/>
      <c r="M57" s="46"/>
      <c r="N57" s="46"/>
      <c r="O57" s="46"/>
      <c r="U57" s="30"/>
      <c r="V57" s="30"/>
      <c r="W57" s="30"/>
    </row>
    <row r="58" spans="2:72" hidden="1" x14ac:dyDescent="0.25">
      <c r="H58" s="32"/>
      <c r="I58" s="46"/>
      <c r="M58" s="46"/>
      <c r="N58" s="46"/>
      <c r="O58" s="46"/>
      <c r="U58" s="30"/>
      <c r="V58" s="30"/>
      <c r="W58" s="30"/>
      <c r="X58" s="30"/>
      <c r="Y58" s="30"/>
      <c r="Z58" s="30"/>
      <c r="AA58" s="30"/>
      <c r="AB58" s="30"/>
      <c r="AC58" s="30"/>
      <c r="AD58" s="30"/>
      <c r="AE58" s="30"/>
      <c r="AF58" s="30"/>
      <c r="AG58" s="30"/>
      <c r="AH58" s="30"/>
      <c r="AI58" s="30"/>
      <c r="AJ58" s="30"/>
    </row>
    <row r="59" spans="2:72" ht="11.25" hidden="1" customHeight="1" thickBot="1" x14ac:dyDescent="0.25">
      <c r="H59" s="2" t="s">
        <v>97</v>
      </c>
      <c r="I59" s="46"/>
      <c r="J59" s="46"/>
      <c r="K59" s="46"/>
      <c r="L59" s="46"/>
      <c r="M59" s="46"/>
      <c r="N59" s="46"/>
      <c r="O59" s="46"/>
      <c r="V59" s="30"/>
      <c r="X59" s="30"/>
      <c r="Y59" s="30"/>
      <c r="Z59" s="30"/>
      <c r="AA59" s="30"/>
      <c r="AB59" s="30"/>
      <c r="AC59" s="30"/>
      <c r="AD59" s="30"/>
      <c r="AE59" s="30"/>
      <c r="AF59" s="30"/>
      <c r="AG59" s="30"/>
      <c r="AH59" s="30"/>
      <c r="AI59" s="30"/>
      <c r="AJ59" s="30"/>
    </row>
    <row r="60" spans="2:72" hidden="1" x14ac:dyDescent="0.25">
      <c r="H60" s="2"/>
      <c r="I60" s="2"/>
      <c r="V60" s="30"/>
      <c r="X60" s="30"/>
      <c r="Y60" s="30"/>
      <c r="Z60" s="30"/>
      <c r="AA60" s="30"/>
      <c r="AB60" s="30"/>
      <c r="AC60" s="30"/>
      <c r="AD60" s="30"/>
      <c r="AE60" s="30"/>
      <c r="AF60" s="30"/>
      <c r="AG60" s="30"/>
      <c r="AH60" s="30"/>
      <c r="AI60" s="30"/>
      <c r="AJ60" s="30"/>
      <c r="AW60" s="139" t="s">
        <v>115</v>
      </c>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1"/>
    </row>
    <row r="61" spans="2:72" hidden="1" x14ac:dyDescent="0.25">
      <c r="H61" s="2"/>
      <c r="I61" s="2"/>
      <c r="V61" s="30"/>
      <c r="AW61" s="142"/>
      <c r="AX61" s="143"/>
      <c r="AY61" s="143"/>
      <c r="AZ61" s="143"/>
      <c r="BA61" s="143"/>
      <c r="BB61" s="143"/>
      <c r="BC61" s="143"/>
      <c r="BD61" s="143"/>
      <c r="BE61" s="143"/>
      <c r="BF61" s="143"/>
      <c r="BG61" s="143"/>
      <c r="BH61" s="143"/>
      <c r="BI61" s="143"/>
      <c r="BJ61" s="143"/>
      <c r="BK61" s="143"/>
      <c r="BL61" s="143"/>
      <c r="BM61" s="143"/>
      <c r="BN61" s="143"/>
      <c r="BO61" s="143"/>
      <c r="BP61" s="143"/>
      <c r="BQ61" s="143"/>
      <c r="BR61" s="143"/>
      <c r="BS61" s="144"/>
    </row>
    <row r="62" spans="2:72" ht="13.9" hidden="1" customHeight="1" thickBot="1" x14ac:dyDescent="0.3">
      <c r="H62" s="2"/>
      <c r="I62" s="5" t="s">
        <v>27</v>
      </c>
      <c r="J62" s="6"/>
      <c r="K62" s="6"/>
      <c r="L62" s="6"/>
      <c r="M62" s="6"/>
      <c r="N62" s="6"/>
      <c r="O62" s="6"/>
      <c r="P62" s="47"/>
      <c r="Q62" s="48"/>
      <c r="R62" s="49"/>
      <c r="S62" s="6"/>
      <c r="T62" s="6"/>
      <c r="U62" s="6"/>
      <c r="V62" s="95"/>
      <c r="W62" s="6"/>
      <c r="X62" s="6"/>
      <c r="Y62" s="6"/>
      <c r="Z62" s="6"/>
      <c r="AA62" s="6"/>
      <c r="AB62" s="6"/>
      <c r="AC62" s="6"/>
      <c r="AD62" s="6"/>
      <c r="AE62" s="6"/>
      <c r="AF62" s="6"/>
      <c r="AG62" s="6"/>
      <c r="AH62" s="6"/>
      <c r="AI62" s="6"/>
      <c r="AJ62" s="6"/>
      <c r="AK62" s="6"/>
      <c r="AL62" s="6"/>
      <c r="AM62" s="6"/>
      <c r="AN62" s="6"/>
      <c r="AO62" s="6"/>
      <c r="AP62" s="6"/>
      <c r="AQ62" s="6"/>
      <c r="AR62" s="6"/>
      <c r="AS62" s="7"/>
      <c r="AT62" s="4"/>
      <c r="AU62"/>
      <c r="AV62"/>
      <c r="AW62" s="145"/>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7"/>
      <c r="BT62"/>
    </row>
    <row r="63" spans="2:72" ht="13.9" hidden="1" customHeight="1" thickBot="1" x14ac:dyDescent="0.25">
      <c r="I63" s="8"/>
      <c r="J63" s="9"/>
      <c r="K63" s="9"/>
      <c r="L63" s="9"/>
      <c r="M63" s="9"/>
      <c r="N63" s="9"/>
      <c r="O63" s="9"/>
      <c r="P63" s="9"/>
      <c r="Q63" s="9"/>
      <c r="R63" s="9"/>
      <c r="S63" s="9"/>
      <c r="T63" s="9"/>
      <c r="U63" s="9"/>
      <c r="V63" s="95"/>
      <c r="W63" s="9"/>
      <c r="X63" s="9"/>
      <c r="Y63" s="9"/>
      <c r="Z63" s="9"/>
      <c r="AA63" s="9"/>
      <c r="AB63" s="9"/>
      <c r="AC63" s="9"/>
      <c r="AD63" s="9"/>
      <c r="AE63" s="9"/>
      <c r="AF63" s="9"/>
      <c r="AG63" s="9"/>
      <c r="AH63" s="9"/>
      <c r="AI63" s="9"/>
      <c r="AJ63" s="9"/>
      <c r="AK63" s="9"/>
      <c r="AL63" s="9"/>
      <c r="AM63" s="9"/>
      <c r="AN63" s="9"/>
      <c r="AO63" s="9"/>
      <c r="AP63" s="9"/>
      <c r="AQ63" s="9"/>
      <c r="AR63" s="9"/>
      <c r="AS63" s="10"/>
      <c r="AT63" s="4"/>
      <c r="AU63"/>
      <c r="AV63"/>
      <c r="AW63" s="62"/>
      <c r="AX63"/>
      <c r="AY63"/>
      <c r="AZ63"/>
      <c r="BA63"/>
      <c r="BB63"/>
      <c r="BC63"/>
      <c r="BD63"/>
      <c r="BE63"/>
      <c r="BF63"/>
      <c r="BG63"/>
      <c r="BH63"/>
      <c r="BI63"/>
      <c r="BJ63"/>
      <c r="BK63"/>
      <c r="BL63"/>
      <c r="BM63"/>
      <c r="BN63"/>
      <c r="BO63"/>
      <c r="BP63"/>
      <c r="BQ63"/>
      <c r="BR63"/>
      <c r="BS63" s="63"/>
      <c r="BT63"/>
    </row>
    <row r="64" spans="2:72" ht="15" hidden="1" x14ac:dyDescent="0.25">
      <c r="I64" s="11"/>
      <c r="J64" s="12"/>
      <c r="K64" s="13"/>
      <c r="L64" s="13"/>
      <c r="M64" s="14"/>
      <c r="N64" s="14"/>
      <c r="O64" s="13"/>
      <c r="P64" s="13"/>
      <c r="Q64" s="13"/>
      <c r="R64" s="13"/>
      <c r="S64" s="13"/>
      <c r="T64" s="13"/>
      <c r="U64" s="13"/>
      <c r="V64" s="96"/>
      <c r="W64" s="13"/>
      <c r="X64" s="13"/>
      <c r="Y64" s="13"/>
      <c r="Z64" s="13"/>
      <c r="AA64" s="13"/>
      <c r="AB64" s="13"/>
      <c r="AC64" s="13"/>
      <c r="AD64" s="13"/>
      <c r="AE64" s="13"/>
      <c r="AF64" s="13"/>
      <c r="AG64" s="13"/>
      <c r="AH64" s="13"/>
      <c r="AI64" s="13"/>
      <c r="AJ64" s="13"/>
      <c r="AK64" s="13"/>
      <c r="AL64" s="13"/>
      <c r="AM64" s="13"/>
      <c r="AN64" s="13"/>
      <c r="AO64" s="13"/>
      <c r="AP64" s="13"/>
      <c r="AQ64" s="13"/>
      <c r="AR64" s="13"/>
      <c r="AS64" s="15"/>
      <c r="AU64"/>
      <c r="AV64"/>
      <c r="AW64" s="62"/>
      <c r="AX64" s="127" t="s">
        <v>116</v>
      </c>
      <c r="AY64" s="133"/>
      <c r="AZ64" s="133"/>
      <c r="BA64" s="133"/>
      <c r="BB64" s="64"/>
      <c r="BC64" s="156" t="s">
        <v>117</v>
      </c>
      <c r="BD64" s="157"/>
      <c r="BE64"/>
      <c r="BF64" s="127" t="s">
        <v>118</v>
      </c>
      <c r="BG64" s="128"/>
      <c r="BH64"/>
      <c r="BI64" s="127" t="s">
        <v>119</v>
      </c>
      <c r="BJ64" s="128"/>
      <c r="BK64"/>
      <c r="BL64" s="127" t="s">
        <v>120</v>
      </c>
      <c r="BM64" s="133"/>
      <c r="BN64" s="133"/>
      <c r="BO64" s="128"/>
      <c r="BP64"/>
      <c r="BQ64" s="150" t="s">
        <v>121</v>
      </c>
      <c r="BR64" s="151"/>
      <c r="BS64" s="63"/>
      <c r="BT64"/>
    </row>
    <row r="65" spans="9:72" ht="15" hidden="1" x14ac:dyDescent="0.25">
      <c r="I65" s="16"/>
      <c r="J65" s="14"/>
      <c r="K65" s="14"/>
      <c r="L65" s="14"/>
      <c r="M65" s="14"/>
      <c r="N65" s="14"/>
      <c r="O65" s="14"/>
      <c r="P65" s="14"/>
      <c r="Q65" s="14"/>
      <c r="R65" s="14"/>
      <c r="S65" s="14"/>
      <c r="T65" s="14"/>
      <c r="U65" s="14"/>
      <c r="V65" s="96"/>
      <c r="W65" s="14"/>
      <c r="X65" s="14"/>
      <c r="Y65" s="14"/>
      <c r="Z65" s="14"/>
      <c r="AA65" s="14"/>
      <c r="AB65" s="14"/>
      <c r="AC65" s="14"/>
      <c r="AD65" s="14"/>
      <c r="AE65" s="14"/>
      <c r="AF65" s="14"/>
      <c r="AG65" s="14"/>
      <c r="AH65" s="14"/>
      <c r="AI65" s="14"/>
      <c r="AJ65" s="14"/>
      <c r="AK65" s="14"/>
      <c r="AL65" s="14"/>
      <c r="AM65" s="14"/>
      <c r="AN65" s="14"/>
      <c r="AO65" s="14"/>
      <c r="AP65" s="14"/>
      <c r="AQ65" s="14"/>
      <c r="AR65" s="14"/>
      <c r="AS65" s="17"/>
      <c r="AU65"/>
      <c r="AV65"/>
      <c r="AW65" s="62"/>
      <c r="AX65" s="129"/>
      <c r="AY65" s="134"/>
      <c r="AZ65" s="134"/>
      <c r="BA65" s="134"/>
      <c r="BB65" s="65"/>
      <c r="BC65" s="158"/>
      <c r="BD65" s="159"/>
      <c r="BE65"/>
      <c r="BF65" s="129"/>
      <c r="BG65" s="130"/>
      <c r="BH65"/>
      <c r="BI65" s="129"/>
      <c r="BJ65" s="130"/>
      <c r="BK65"/>
      <c r="BL65" s="129"/>
      <c r="BM65" s="134"/>
      <c r="BN65" s="134"/>
      <c r="BO65" s="130"/>
      <c r="BP65"/>
      <c r="BQ65" s="152"/>
      <c r="BR65" s="153"/>
      <c r="BS65" s="63"/>
      <c r="BT65"/>
    </row>
    <row r="66" spans="9:72" ht="15.75" hidden="1" thickBot="1" x14ac:dyDescent="0.3">
      <c r="I66" s="16" t="s">
        <v>4</v>
      </c>
      <c r="J66" s="14">
        <f>fsw</f>
        <v>500</v>
      </c>
      <c r="K66" s="14"/>
      <c r="L66" s="14" t="s">
        <v>28</v>
      </c>
      <c r="M66" s="14">
        <f>1000*(Vout+0.2)*(1-D)/fsw/(I_ripple_max/100)/Iout_Max</f>
        <v>3.3833333333333342</v>
      </c>
      <c r="N66" s="14"/>
      <c r="O66" s="14" t="s">
        <v>29</v>
      </c>
      <c r="P66" s="14">
        <v>0.5</v>
      </c>
      <c r="Q66" s="14"/>
      <c r="R66" s="14"/>
      <c r="S66" s="14"/>
      <c r="T66" s="14"/>
      <c r="U66" s="14"/>
      <c r="V66" s="96"/>
      <c r="W66" s="14"/>
      <c r="X66" s="14"/>
      <c r="Y66" s="14"/>
      <c r="Z66" s="14"/>
      <c r="AA66" s="14"/>
      <c r="AB66" s="14"/>
      <c r="AC66" s="14"/>
      <c r="AD66" s="14"/>
      <c r="AE66" s="14"/>
      <c r="AF66" s="14"/>
      <c r="AG66" s="14"/>
      <c r="AH66" s="14"/>
      <c r="AI66" s="14"/>
      <c r="AJ66" s="14"/>
      <c r="AK66" s="14"/>
      <c r="AL66" s="14"/>
      <c r="AM66" s="14"/>
      <c r="AN66" s="14"/>
      <c r="AO66" s="14"/>
      <c r="AP66" s="14"/>
      <c r="AQ66" s="14"/>
      <c r="AR66" s="14"/>
      <c r="AS66" s="17"/>
      <c r="AU66"/>
      <c r="AV66"/>
      <c r="AW66" s="62"/>
      <c r="AX66" s="131"/>
      <c r="AY66" s="135"/>
      <c r="AZ66" s="135"/>
      <c r="BA66" s="135"/>
      <c r="BB66" s="66"/>
      <c r="BC66" s="160"/>
      <c r="BD66" s="161"/>
      <c r="BE66"/>
      <c r="BF66" s="131"/>
      <c r="BG66" s="132"/>
      <c r="BH66"/>
      <c r="BI66" s="131"/>
      <c r="BJ66" s="132"/>
      <c r="BK66"/>
      <c r="BL66" s="131"/>
      <c r="BM66" s="135"/>
      <c r="BN66" s="135"/>
      <c r="BO66" s="132"/>
      <c r="BP66"/>
      <c r="BQ66" s="154"/>
      <c r="BR66" s="155"/>
      <c r="BS66" s="63"/>
      <c r="BT66"/>
    </row>
    <row r="67" spans="9:72" ht="42.75" hidden="1" x14ac:dyDescent="0.25">
      <c r="I67" s="16" t="s">
        <v>8</v>
      </c>
      <c r="J67" s="14">
        <f>Vin</f>
        <v>12</v>
      </c>
      <c r="K67" s="14"/>
      <c r="L67" s="18" t="s">
        <v>30</v>
      </c>
      <c r="M67" s="14">
        <f>Iout_Max*1.5/2</f>
        <v>2.25</v>
      </c>
      <c r="N67" s="14"/>
      <c r="O67" s="14" t="s">
        <v>31</v>
      </c>
      <c r="P67" s="14">
        <v>63.5</v>
      </c>
      <c r="Q67" s="14"/>
      <c r="R67" s="14"/>
      <c r="S67" s="14"/>
      <c r="T67" s="14"/>
      <c r="U67" s="14"/>
      <c r="V67" s="96"/>
      <c r="W67" s="14"/>
      <c r="X67" s="14"/>
      <c r="Y67" s="14"/>
      <c r="Z67" s="14"/>
      <c r="AA67" s="14"/>
      <c r="AB67" s="14"/>
      <c r="AC67" s="14"/>
      <c r="AD67" s="14"/>
      <c r="AE67" s="14"/>
      <c r="AF67" s="14"/>
      <c r="AG67" s="14"/>
      <c r="AH67" s="14"/>
      <c r="AI67" s="14"/>
      <c r="AJ67" s="14"/>
      <c r="AK67" s="14"/>
      <c r="AL67" s="14"/>
      <c r="AM67" s="14"/>
      <c r="AN67" s="14"/>
      <c r="AO67" s="14"/>
      <c r="AP67" s="14"/>
      <c r="AQ67" s="14"/>
      <c r="AR67" s="14"/>
      <c r="AS67" s="17"/>
      <c r="AU67"/>
      <c r="AV67"/>
      <c r="AW67" s="62"/>
      <c r="AX67"/>
      <c r="AY67"/>
      <c r="AZ67"/>
      <c r="BA67"/>
      <c r="BB67"/>
      <c r="BC67"/>
      <c r="BD67"/>
      <c r="BE67"/>
      <c r="BF67"/>
      <c r="BG67"/>
      <c r="BH67"/>
      <c r="BI67"/>
      <c r="BJ67"/>
      <c r="BK67"/>
      <c r="BL67"/>
      <c r="BM67"/>
      <c r="BN67"/>
      <c r="BO67"/>
      <c r="BP67"/>
      <c r="BQ67"/>
      <c r="BR67"/>
      <c r="BS67" s="63"/>
      <c r="BT67"/>
    </row>
    <row r="68" spans="9:72" ht="14.45" hidden="1" customHeight="1" x14ac:dyDescent="0.25">
      <c r="I68" s="16" t="s">
        <v>12</v>
      </c>
      <c r="J68" s="14">
        <f>Vout</f>
        <v>3.3</v>
      </c>
      <c r="K68" s="14"/>
      <c r="L68" s="14" t="s">
        <v>32</v>
      </c>
      <c r="M68" s="14">
        <f>Iout_Max*1.5*0.25/(fsw*1000*Vin_ripple_max)*1000000</f>
        <v>45</v>
      </c>
      <c r="N68" s="14"/>
      <c r="O68" s="14" t="s">
        <v>33</v>
      </c>
      <c r="P68" s="14">
        <v>50</v>
      </c>
      <c r="Q68" s="14"/>
      <c r="R68" s="14"/>
      <c r="S68" s="14"/>
      <c r="T68" s="14"/>
      <c r="U68" s="14"/>
      <c r="V68" s="96"/>
      <c r="W68" s="14"/>
      <c r="X68" s="14"/>
      <c r="Y68" s="14"/>
      <c r="Z68" s="14"/>
      <c r="AA68" s="14"/>
      <c r="AB68" s="14"/>
      <c r="AC68" s="14"/>
      <c r="AD68" s="14"/>
      <c r="AE68" s="14"/>
      <c r="AF68" s="14"/>
      <c r="AG68" s="14"/>
      <c r="AH68" s="14"/>
      <c r="AI68" s="14"/>
      <c r="AJ68" s="14"/>
      <c r="AK68" s="14"/>
      <c r="AL68" s="14"/>
      <c r="AM68" s="14"/>
      <c r="AN68" s="14"/>
      <c r="AO68" s="14"/>
      <c r="AP68" s="14"/>
      <c r="AQ68" s="14"/>
      <c r="AR68" s="14"/>
      <c r="AS68" s="17"/>
      <c r="AU68"/>
      <c r="AV68"/>
      <c r="AW68" s="62"/>
      <c r="AX68" t="s">
        <v>122</v>
      </c>
      <c r="AY68"/>
      <c r="AZ68"/>
      <c r="BA68"/>
      <c r="BB68"/>
      <c r="BC68" t="s">
        <v>123</v>
      </c>
      <c r="BD68">
        <v>8.5000000000000006E-2</v>
      </c>
      <c r="BE68"/>
      <c r="BF68" t="s">
        <v>124</v>
      </c>
      <c r="BG68">
        <v>4.4999999999999998E-2</v>
      </c>
      <c r="BH68"/>
      <c r="BI68" t="s">
        <v>125</v>
      </c>
      <c r="BJ68">
        <v>20</v>
      </c>
      <c r="BK68" t="s">
        <v>126</v>
      </c>
      <c r="BL68" t="s">
        <v>127</v>
      </c>
      <c r="BM68"/>
      <c r="BN68"/>
      <c r="BO68">
        <v>5.0000000000000001E-3</v>
      </c>
      <c r="BP68"/>
      <c r="BQ68" t="s">
        <v>128</v>
      </c>
      <c r="BR68" s="67">
        <v>6</v>
      </c>
      <c r="BS68" s="63" t="s">
        <v>129</v>
      </c>
      <c r="BT68"/>
    </row>
    <row r="69" spans="9:72" ht="15" hidden="1" x14ac:dyDescent="0.25">
      <c r="I69" s="16" t="s">
        <v>15</v>
      </c>
      <c r="J69" s="14">
        <f>Iout</f>
        <v>3</v>
      </c>
      <c r="K69" s="14"/>
      <c r="L69" s="14"/>
      <c r="M69" s="14"/>
      <c r="N69" s="14"/>
      <c r="O69" s="14"/>
      <c r="P69" s="14"/>
      <c r="Q69" s="14"/>
      <c r="R69" s="14"/>
      <c r="S69" s="14"/>
      <c r="T69" s="14"/>
      <c r="U69" s="14"/>
      <c r="V69" s="96"/>
      <c r="W69" s="14"/>
      <c r="X69" s="14"/>
      <c r="Y69" s="14"/>
      <c r="Z69" s="14"/>
      <c r="AA69" s="14"/>
      <c r="AB69" s="14"/>
      <c r="AC69" s="14"/>
      <c r="AD69" s="14"/>
      <c r="AE69" s="14"/>
      <c r="AF69" s="14"/>
      <c r="AG69" s="14"/>
      <c r="AH69" s="14"/>
      <c r="AI69" s="14"/>
      <c r="AJ69" s="14"/>
      <c r="AK69" s="14"/>
      <c r="AL69" s="14"/>
      <c r="AM69" s="14"/>
      <c r="AN69" s="14"/>
      <c r="AO69" s="14"/>
      <c r="AP69" s="14"/>
      <c r="AQ69" s="14"/>
      <c r="AR69" s="14"/>
      <c r="AS69" s="17"/>
      <c r="AU69"/>
      <c r="AV69"/>
      <c r="AW69" s="167"/>
      <c r="AX69" t="s">
        <v>195</v>
      </c>
      <c r="AY69"/>
      <c r="AZ69"/>
      <c r="BA69"/>
      <c r="BB69"/>
      <c r="BC69" t="s">
        <v>130</v>
      </c>
      <c r="BD69">
        <f>0.5</f>
        <v>0.5</v>
      </c>
      <c r="BE69" t="s">
        <v>131</v>
      </c>
      <c r="BF69" t="s">
        <v>132</v>
      </c>
      <c r="BG69">
        <v>0.5</v>
      </c>
      <c r="BH69" t="s">
        <v>131</v>
      </c>
      <c r="BI69" t="s">
        <v>133</v>
      </c>
      <c r="BJ69">
        <f>N11</f>
        <v>0.18</v>
      </c>
      <c r="BK69" t="s">
        <v>197</v>
      </c>
      <c r="BL69"/>
      <c r="BM69"/>
      <c r="BN69"/>
      <c r="BO69"/>
      <c r="BP69"/>
      <c r="BQ69" t="s">
        <v>134</v>
      </c>
      <c r="BR69" s="67">
        <v>30</v>
      </c>
      <c r="BS69" s="63" t="s">
        <v>129</v>
      </c>
      <c r="BT69"/>
    </row>
    <row r="70" spans="9:72" ht="15" hidden="1" x14ac:dyDescent="0.25">
      <c r="I70" s="16" t="s">
        <v>34</v>
      </c>
      <c r="J70" s="14">
        <f>J68/J67</f>
        <v>0.27499999999999997</v>
      </c>
      <c r="K70" s="14"/>
      <c r="L70" s="14"/>
      <c r="M70" s="14"/>
      <c r="N70" s="14"/>
      <c r="O70" s="14"/>
      <c r="P70" s="14"/>
      <c r="Q70" s="14"/>
      <c r="R70" s="14"/>
      <c r="S70" s="14"/>
      <c r="T70" s="14"/>
      <c r="U70" s="14"/>
      <c r="V70" s="96"/>
      <c r="W70" s="14"/>
      <c r="X70" s="14"/>
      <c r="Y70" s="14"/>
      <c r="Z70" s="14"/>
      <c r="AA70" s="14"/>
      <c r="AB70" s="14"/>
      <c r="AC70" s="14"/>
      <c r="AD70" s="14"/>
      <c r="AE70" s="14"/>
      <c r="AF70" s="14"/>
      <c r="AG70" s="14"/>
      <c r="AH70" s="14"/>
      <c r="AI70" s="14"/>
      <c r="AJ70" s="14"/>
      <c r="AK70" s="14"/>
      <c r="AL70" s="14"/>
      <c r="AM70" s="14"/>
      <c r="AN70" s="14"/>
      <c r="AO70" s="14"/>
      <c r="AP70" s="14"/>
      <c r="AQ70" s="14"/>
      <c r="AR70" s="14"/>
      <c r="AS70" s="17"/>
      <c r="AU70"/>
      <c r="AV70"/>
      <c r="AW70" s="167"/>
      <c r="AX70" t="s">
        <v>196</v>
      </c>
      <c r="AY70"/>
      <c r="AZ70"/>
      <c r="BA70"/>
      <c r="BC70" t="s">
        <v>135</v>
      </c>
      <c r="BD70">
        <f>BD72/2</f>
        <v>3.0273076923076925</v>
      </c>
      <c r="BE70" t="s">
        <v>136</v>
      </c>
      <c r="BF70" t="s">
        <v>137</v>
      </c>
      <c r="BG70"/>
      <c r="BH70" t="s">
        <v>131</v>
      </c>
      <c r="BI70"/>
      <c r="BJ70"/>
      <c r="BK70"/>
      <c r="BL70" t="s">
        <v>186</v>
      </c>
      <c r="BM70"/>
      <c r="BN70"/>
      <c r="BO70">
        <f>C_ESR</f>
        <v>1</v>
      </c>
      <c r="BP70"/>
      <c r="BQ70" t="s">
        <v>138</v>
      </c>
      <c r="BR70" s="67">
        <v>7</v>
      </c>
      <c r="BS70" s="63" t="s">
        <v>129</v>
      </c>
      <c r="BT70"/>
    </row>
    <row r="71" spans="9:72" ht="15" hidden="1" x14ac:dyDescent="0.25">
      <c r="I71" s="16" t="s">
        <v>35</v>
      </c>
      <c r="J71" s="14">
        <f>Vout/Iout</f>
        <v>1.0999999999999999</v>
      </c>
      <c r="K71" s="14"/>
      <c r="L71" s="14"/>
      <c r="M71" s="14"/>
      <c r="N71" s="14"/>
      <c r="O71" s="14"/>
      <c r="P71" s="14"/>
      <c r="Q71" s="14"/>
      <c r="R71" s="14"/>
      <c r="S71" s="14"/>
      <c r="T71" s="14"/>
      <c r="U71" s="14"/>
      <c r="V71" s="96"/>
      <c r="W71" s="14"/>
      <c r="X71" s="14"/>
      <c r="Y71" s="14"/>
      <c r="Z71" s="14"/>
      <c r="AA71" s="14"/>
      <c r="AB71" s="14"/>
      <c r="AC71" s="14"/>
      <c r="AD71" s="14"/>
      <c r="AE71" s="14"/>
      <c r="AF71" s="14"/>
      <c r="AG71" s="14"/>
      <c r="AH71" s="14"/>
      <c r="AI71" s="14"/>
      <c r="AJ71" s="14"/>
      <c r="AK71" s="14"/>
      <c r="AL71" s="14"/>
      <c r="AM71" s="14"/>
      <c r="AN71" s="14"/>
      <c r="AO71" s="14"/>
      <c r="AP71" s="14"/>
      <c r="AQ71" s="14"/>
      <c r="AR71" s="14"/>
      <c r="AS71" s="17"/>
      <c r="AU71"/>
      <c r="AV71"/>
      <c r="AW71" s="62"/>
      <c r="AX71"/>
      <c r="AY71"/>
      <c r="AZ71"/>
      <c r="BA71"/>
      <c r="BB71"/>
      <c r="BC71" t="s">
        <v>139</v>
      </c>
      <c r="BD71">
        <f>BD72/2</f>
        <v>3.0273076923076925</v>
      </c>
      <c r="BE71" t="s">
        <v>136</v>
      </c>
      <c r="BF71" t="s">
        <v>140</v>
      </c>
      <c r="BG71"/>
      <c r="BH71" t="s">
        <v>131</v>
      </c>
      <c r="BI71" t="s">
        <v>141</v>
      </c>
      <c r="BJ71">
        <f>L</f>
        <v>3.3</v>
      </c>
      <c r="BK71" t="s">
        <v>142</v>
      </c>
      <c r="BL71"/>
      <c r="BM71"/>
      <c r="BN71"/>
      <c r="BO71"/>
      <c r="BP71"/>
      <c r="BQ71" t="s">
        <v>143</v>
      </c>
      <c r="BR71" s="67">
        <v>7</v>
      </c>
      <c r="BS71" s="63" t="s">
        <v>129</v>
      </c>
      <c r="BT71"/>
    </row>
    <row r="72" spans="9:72" ht="15" hidden="1" x14ac:dyDescent="0.25">
      <c r="I72" s="16"/>
      <c r="J72" s="14"/>
      <c r="K72" s="14"/>
      <c r="L72" s="14" t="s">
        <v>36</v>
      </c>
      <c r="M72" s="14">
        <f>Vref/Vout*gm_EA*RCOMP/Rcsa/(2*PI()*(fsw/10)*1000)*10^6</f>
        <v>48.165808792349047</v>
      </c>
      <c r="N72" s="14"/>
      <c r="O72" s="14" t="s">
        <v>37</v>
      </c>
      <c r="P72" s="14">
        <f>Rfb_lower*(Vout/Vref-1)</f>
        <v>33.13725490196078</v>
      </c>
      <c r="Q72" s="14"/>
      <c r="R72" s="14"/>
      <c r="S72" s="14"/>
      <c r="T72" s="14"/>
      <c r="U72" s="14"/>
      <c r="V72" s="96"/>
      <c r="W72" s="14"/>
      <c r="X72" s="14"/>
      <c r="Y72" s="14"/>
      <c r="Z72" s="14"/>
      <c r="AA72" s="14"/>
      <c r="AB72" s="14"/>
      <c r="AC72" s="14"/>
      <c r="AD72" s="14"/>
      <c r="AE72" s="14"/>
      <c r="AF72" s="14"/>
      <c r="AG72" s="14"/>
      <c r="AH72" s="14"/>
      <c r="AI72" s="14"/>
      <c r="AJ72" s="14"/>
      <c r="AK72" s="14"/>
      <c r="AL72" s="14"/>
      <c r="AM72" s="14"/>
      <c r="AN72" s="14"/>
      <c r="AO72" s="14"/>
      <c r="AP72" s="14"/>
      <c r="AQ72" s="14"/>
      <c r="AR72" s="14"/>
      <c r="AS72" s="17"/>
      <c r="AU72"/>
      <c r="AV72"/>
      <c r="AW72" s="62"/>
      <c r="AX72" t="s">
        <v>144</v>
      </c>
      <c r="AY72"/>
      <c r="AZ72"/>
      <c r="BA72"/>
      <c r="BB72"/>
      <c r="BC72" t="s">
        <v>145</v>
      </c>
      <c r="BD72">
        <f>46.3*BD68/0.65</f>
        <v>6.054615384615385</v>
      </c>
      <c r="BE72" t="s">
        <v>136</v>
      </c>
      <c r="BF72" t="s">
        <v>146</v>
      </c>
      <c r="BG72">
        <f>46.3*BG68/0.65</f>
        <v>3.2053846153846153</v>
      </c>
      <c r="BH72" t="s">
        <v>136</v>
      </c>
      <c r="BI72"/>
      <c r="BJ72"/>
      <c r="BK72"/>
      <c r="BL72"/>
      <c r="BM72"/>
      <c r="BN72"/>
      <c r="BO72"/>
      <c r="BP72"/>
      <c r="BQ72" t="s">
        <v>147</v>
      </c>
      <c r="BR72" s="67">
        <v>7</v>
      </c>
      <c r="BS72" s="63" t="s">
        <v>129</v>
      </c>
      <c r="BT72"/>
    </row>
    <row r="73" spans="9:72" ht="18.75" hidden="1" x14ac:dyDescent="0.3">
      <c r="I73" s="16"/>
      <c r="J73" s="14"/>
      <c r="K73" s="14"/>
      <c r="L73" s="14" t="s">
        <v>38</v>
      </c>
      <c r="M73" s="14">
        <f>(dI+I_ripple/2)^2*L/2/dV/Vout</f>
        <v>9.017045454545455</v>
      </c>
      <c r="N73" s="14"/>
      <c r="O73" s="14" t="s">
        <v>39</v>
      </c>
      <c r="P73" s="14">
        <f>Rfb_lower</f>
        <v>10</v>
      </c>
      <c r="Q73" s="14"/>
      <c r="R73" s="14"/>
      <c r="S73" s="14"/>
      <c r="T73" s="14"/>
      <c r="U73" s="14"/>
      <c r="V73" s="96"/>
      <c r="W73" s="14"/>
      <c r="X73" s="14"/>
      <c r="Y73" s="14"/>
      <c r="Z73" s="14"/>
      <c r="AA73" s="14"/>
      <c r="AB73" s="14"/>
      <c r="AC73" s="14"/>
      <c r="AD73" s="14"/>
      <c r="AE73" s="14"/>
      <c r="AF73" s="14"/>
      <c r="AG73" s="14"/>
      <c r="AH73" s="14"/>
      <c r="AI73" s="14"/>
      <c r="AJ73" s="14"/>
      <c r="AK73" s="14"/>
      <c r="AL73" s="14"/>
      <c r="AM73" s="14"/>
      <c r="AN73" s="14"/>
      <c r="AO73" s="14"/>
      <c r="AP73" s="14"/>
      <c r="AQ73" s="14"/>
      <c r="AR73" s="14"/>
      <c r="AS73" s="17"/>
      <c r="AU73"/>
      <c r="AV73"/>
      <c r="AW73" s="62"/>
      <c r="AX73"/>
      <c r="AY73"/>
      <c r="AZ73"/>
      <c r="BA73"/>
      <c r="BB73"/>
      <c r="BC73"/>
      <c r="BD73"/>
      <c r="BE73"/>
      <c r="BF73"/>
      <c r="BG73"/>
      <c r="BH73"/>
      <c r="BI73" t="s">
        <v>148</v>
      </c>
      <c r="BJ73">
        <f>0.01*I_ripple_max</f>
        <v>0.5</v>
      </c>
      <c r="BK73" t="s">
        <v>149</v>
      </c>
      <c r="BL73"/>
      <c r="BM73"/>
      <c r="BN73"/>
      <c r="BO73"/>
      <c r="BP73"/>
      <c r="BQ73" t="s">
        <v>150</v>
      </c>
      <c r="BR73" s="67">
        <v>7</v>
      </c>
      <c r="BS73" s="63" t="s">
        <v>129</v>
      </c>
      <c r="BT73"/>
    </row>
    <row r="74" spans="9:72" ht="42.75" hidden="1" x14ac:dyDescent="0.25">
      <c r="I74" s="19" t="s">
        <v>40</v>
      </c>
      <c r="J74" s="14">
        <v>0.38300000000000001</v>
      </c>
      <c r="K74" s="14"/>
      <c r="L74" s="14" t="s">
        <v>41</v>
      </c>
      <c r="M74" s="14">
        <f>(dI+I_ripple/2)^2*L/2/dV/(Vin-Vout)</f>
        <v>3.4202586206896552</v>
      </c>
      <c r="N74" s="14"/>
      <c r="O74" s="14" t="s">
        <v>42</v>
      </c>
      <c r="P74" s="14">
        <f>P73/(P72+P73)</f>
        <v>0.23181818181818184</v>
      </c>
      <c r="Q74" s="14"/>
      <c r="R74" s="14"/>
      <c r="S74" s="14"/>
      <c r="T74" s="14"/>
      <c r="U74" s="14"/>
      <c r="V74" s="96"/>
      <c r="W74" s="14"/>
      <c r="X74" s="14"/>
      <c r="Y74" s="14"/>
      <c r="Z74" s="14"/>
      <c r="AA74" s="14"/>
      <c r="AB74" s="14"/>
      <c r="AC74" s="14"/>
      <c r="AD74" s="14"/>
      <c r="AE74" s="14"/>
      <c r="AF74" s="14"/>
      <c r="AG74" s="14"/>
      <c r="AH74" s="14"/>
      <c r="AI74" s="14"/>
      <c r="AJ74" s="14"/>
      <c r="AK74" s="14"/>
      <c r="AL74" s="14"/>
      <c r="AM74" s="14"/>
      <c r="AN74" s="14"/>
      <c r="AO74" s="14"/>
      <c r="AP74" s="14"/>
      <c r="AQ74" s="14"/>
      <c r="AR74" s="14"/>
      <c r="AS74" s="17"/>
      <c r="AU74"/>
      <c r="AV74"/>
      <c r="AW74" s="62" t="s">
        <v>151</v>
      </c>
      <c r="AX74">
        <v>0</v>
      </c>
      <c r="AY74" t="s">
        <v>149</v>
      </c>
      <c r="AZ74"/>
      <c r="BA74"/>
      <c r="BB74"/>
      <c r="BC74" t="s">
        <v>152</v>
      </c>
      <c r="BD74">
        <v>130</v>
      </c>
      <c r="BE74" t="s">
        <v>153</v>
      </c>
      <c r="BF74" t="s">
        <v>152</v>
      </c>
      <c r="BG74">
        <v>305</v>
      </c>
      <c r="BH74" t="s">
        <v>153</v>
      </c>
      <c r="BI74"/>
      <c r="BJ74"/>
      <c r="BK74"/>
      <c r="BL74"/>
      <c r="BM74"/>
      <c r="BN74"/>
      <c r="BO74"/>
      <c r="BP74"/>
      <c r="BQ74"/>
      <c r="BR74"/>
      <c r="BS74" s="63"/>
      <c r="BT74"/>
    </row>
    <row r="75" spans="9:72" ht="15" hidden="1" x14ac:dyDescent="0.25">
      <c r="I75" s="16" t="s">
        <v>43</v>
      </c>
      <c r="J75" s="14">
        <v>0.76500000000000001</v>
      </c>
      <c r="K75" s="14"/>
      <c r="L75" s="14" t="s">
        <v>44</v>
      </c>
      <c r="M75" s="14">
        <f>MAX(M72:M74)</f>
        <v>48.165808792349047</v>
      </c>
      <c r="N75" s="14"/>
      <c r="O75" s="14"/>
      <c r="P75" s="14"/>
      <c r="Q75" s="14"/>
      <c r="R75" s="14"/>
      <c r="S75" s="14"/>
      <c r="T75" s="14"/>
      <c r="U75" s="14"/>
      <c r="V75" s="96"/>
      <c r="W75" s="14"/>
      <c r="X75" s="14"/>
      <c r="Y75" s="14"/>
      <c r="Z75" s="14"/>
      <c r="AA75" s="14"/>
      <c r="AB75" s="14"/>
      <c r="AC75" s="14"/>
      <c r="AD75" s="14"/>
      <c r="AE75" s="14"/>
      <c r="AF75" s="14"/>
      <c r="AG75" s="14"/>
      <c r="AH75" s="14"/>
      <c r="AI75" s="14"/>
      <c r="AJ75" s="14"/>
      <c r="AK75" s="14"/>
      <c r="AL75" s="14"/>
      <c r="AM75" s="14"/>
      <c r="AN75" s="14"/>
      <c r="AO75" s="14"/>
      <c r="AP75" s="14"/>
      <c r="AQ75" s="14"/>
      <c r="AR75" s="14"/>
      <c r="AS75" s="17"/>
      <c r="AU75"/>
      <c r="AV75"/>
      <c r="AW75" s="62" t="s">
        <v>154</v>
      </c>
      <c r="AX75">
        <f>Iout</f>
        <v>3</v>
      </c>
      <c r="AY75" t="s">
        <v>149</v>
      </c>
      <c r="AZ75"/>
      <c r="BA75"/>
      <c r="BB75"/>
      <c r="BC75"/>
      <c r="BD75"/>
      <c r="BE75"/>
      <c r="BF75"/>
      <c r="BG75"/>
      <c r="BH75"/>
      <c r="BI75"/>
      <c r="BJ75"/>
      <c r="BK75"/>
      <c r="BL75"/>
      <c r="BM75"/>
      <c r="BN75"/>
      <c r="BO75"/>
      <c r="BP75"/>
      <c r="BQ75" t="s">
        <v>155</v>
      </c>
      <c r="BR75">
        <v>0.7</v>
      </c>
      <c r="BS75" s="63" t="s">
        <v>156</v>
      </c>
      <c r="BT75"/>
    </row>
    <row r="76" spans="9:72" ht="15" hidden="1" x14ac:dyDescent="0.25">
      <c r="I76" s="16" t="s">
        <v>45</v>
      </c>
      <c r="J76" s="14">
        <v>3</v>
      </c>
      <c r="K76" s="14"/>
      <c r="L76" s="14"/>
      <c r="M76" s="14"/>
      <c r="N76" s="14"/>
      <c r="O76" s="14"/>
      <c r="P76" s="14"/>
      <c r="Q76" s="14"/>
      <c r="R76" s="14"/>
      <c r="S76" s="14"/>
      <c r="T76" s="14"/>
      <c r="U76" s="14"/>
      <c r="V76" s="96"/>
      <c r="W76" s="14"/>
      <c r="X76" s="14"/>
      <c r="Y76" s="14"/>
      <c r="Z76" s="14"/>
      <c r="AA76" s="14"/>
      <c r="AB76" s="14"/>
      <c r="AC76" s="14"/>
      <c r="AD76" s="14"/>
      <c r="AE76" s="14"/>
      <c r="AF76" s="14"/>
      <c r="AG76" s="14"/>
      <c r="AH76" s="14"/>
      <c r="AI76" s="14"/>
      <c r="AJ76" s="14"/>
      <c r="AK76" s="14"/>
      <c r="AL76" s="14"/>
      <c r="AM76" s="14"/>
      <c r="AN76" s="14"/>
      <c r="AO76" s="14"/>
      <c r="AP76" s="14"/>
      <c r="AQ76" s="14"/>
      <c r="AR76" s="14"/>
      <c r="AS76" s="17"/>
      <c r="AU76"/>
      <c r="AV76"/>
      <c r="AW76" s="62"/>
      <c r="AX76"/>
      <c r="AY76"/>
      <c r="AZ76"/>
      <c r="BA76"/>
      <c r="BB76"/>
      <c r="BC76"/>
      <c r="BD76"/>
      <c r="BE76"/>
      <c r="BF76"/>
      <c r="BG76"/>
      <c r="BH76"/>
      <c r="BI76"/>
      <c r="BJ76"/>
      <c r="BK76"/>
      <c r="BL76"/>
      <c r="BM76"/>
      <c r="BN76"/>
      <c r="BO76"/>
      <c r="BP76"/>
      <c r="BQ76"/>
      <c r="BR76"/>
      <c r="BS76" s="63"/>
      <c r="BT76"/>
    </row>
    <row r="77" spans="9:72" ht="15" hidden="1" x14ac:dyDescent="0.25">
      <c r="I77" s="16" t="s">
        <v>46</v>
      </c>
      <c r="J77" s="14">
        <f>I_ripple_max</f>
        <v>50</v>
      </c>
      <c r="K77" s="14"/>
      <c r="L77" s="14"/>
      <c r="M77" s="14"/>
      <c r="N77" s="14"/>
      <c r="O77" s="14"/>
      <c r="P77" s="14"/>
      <c r="Q77" s="14"/>
      <c r="R77" s="14"/>
      <c r="S77" s="14"/>
      <c r="T77" s="14"/>
      <c r="U77" s="14"/>
      <c r="V77" s="96"/>
      <c r="W77" s="14"/>
      <c r="X77" s="14"/>
      <c r="Y77" s="14"/>
      <c r="Z77" s="14"/>
      <c r="AA77" s="14"/>
      <c r="AB77" s="14"/>
      <c r="AC77" s="14"/>
      <c r="AD77" s="14"/>
      <c r="AE77" s="14"/>
      <c r="AF77" s="14"/>
      <c r="AG77" s="14"/>
      <c r="AH77" s="14"/>
      <c r="AI77" s="14"/>
      <c r="AJ77" s="14"/>
      <c r="AK77" s="14"/>
      <c r="AL77" s="14"/>
      <c r="AM77" s="14"/>
      <c r="AN77" s="14"/>
      <c r="AO77" s="14"/>
      <c r="AP77" s="14"/>
      <c r="AQ77" s="14"/>
      <c r="AR77" s="14"/>
      <c r="AS77" s="17"/>
      <c r="AU77"/>
      <c r="AV77"/>
      <c r="AW77" s="62"/>
      <c r="AX77"/>
      <c r="AY77"/>
      <c r="AZ77"/>
      <c r="BA77"/>
      <c r="BB77"/>
      <c r="BC77"/>
      <c r="BD77"/>
      <c r="BE77"/>
      <c r="BF77"/>
      <c r="BG77"/>
      <c r="BH77"/>
      <c r="BI77"/>
      <c r="BJ77"/>
      <c r="BK77"/>
      <c r="BL77"/>
      <c r="BM77"/>
      <c r="BN77"/>
      <c r="BO77"/>
      <c r="BP77"/>
      <c r="BQ77"/>
      <c r="BR77"/>
      <c r="BS77" s="63"/>
      <c r="BT77"/>
    </row>
    <row r="78" spans="9:72" ht="15" hidden="1" x14ac:dyDescent="0.25">
      <c r="I78" s="16"/>
      <c r="J78" s="14"/>
      <c r="K78" s="14"/>
      <c r="L78" s="14"/>
      <c r="M78" s="14"/>
      <c r="N78" s="14"/>
      <c r="O78" s="14" t="s">
        <v>47</v>
      </c>
      <c r="P78" s="14">
        <f>Cff</f>
        <v>9.9999999999999995E-7</v>
      </c>
      <c r="Q78" s="14"/>
      <c r="R78" s="14"/>
      <c r="S78" s="14"/>
      <c r="T78" s="14"/>
      <c r="U78" s="14"/>
      <c r="V78" s="96"/>
      <c r="W78" s="14"/>
      <c r="X78" s="14"/>
      <c r="Y78" s="14"/>
      <c r="Z78" s="14"/>
      <c r="AA78" s="14"/>
      <c r="AB78" s="14"/>
      <c r="AC78" s="14"/>
      <c r="AD78" s="14"/>
      <c r="AE78" s="14"/>
      <c r="AF78" s="14"/>
      <c r="AG78" s="14"/>
      <c r="AH78" s="14"/>
      <c r="AI78" s="14"/>
      <c r="AJ78" s="14"/>
      <c r="AK78" s="14"/>
      <c r="AL78" s="14"/>
      <c r="AM78" s="14"/>
      <c r="AN78" s="14"/>
      <c r="AO78" s="14"/>
      <c r="AP78" s="14"/>
      <c r="AQ78" s="14"/>
      <c r="AR78" s="14"/>
      <c r="AS78" s="17"/>
      <c r="AU78"/>
      <c r="AV78"/>
      <c r="AW78" s="62" t="s">
        <v>157</v>
      </c>
      <c r="AX78">
        <f>200*10^-6</f>
        <v>1.9999999999999998E-4</v>
      </c>
      <c r="AY78" t="s">
        <v>149</v>
      </c>
      <c r="AZ78"/>
      <c r="BA78"/>
      <c r="BB78"/>
      <c r="BC78"/>
      <c r="BD78"/>
      <c r="BE78"/>
      <c r="BF78"/>
      <c r="BG78"/>
      <c r="BH78"/>
      <c r="BI78"/>
      <c r="BJ78"/>
      <c r="BK78"/>
      <c r="BL78"/>
      <c r="BM78"/>
      <c r="BN78"/>
      <c r="BO78"/>
      <c r="BP78"/>
      <c r="BQ78"/>
      <c r="BR78"/>
      <c r="BS78" s="63"/>
      <c r="BT78"/>
    </row>
    <row r="79" spans="9:72" ht="15.75" hidden="1" thickBot="1" x14ac:dyDescent="0.3">
      <c r="I79" s="16"/>
      <c r="J79" s="14"/>
      <c r="K79" s="14"/>
      <c r="L79" s="14" t="s">
        <v>48</v>
      </c>
      <c r="M79" s="14">
        <f>(J68/J67)*(1/(500*1000))</f>
        <v>5.4999999999999992E-7</v>
      </c>
      <c r="N79" s="14"/>
      <c r="O79" s="14" t="s">
        <v>49</v>
      </c>
      <c r="P79" s="14">
        <f>((Vref/Vout)*gm_EA*10^-6*RCOMP*10^6*(1/Rcsa))/(2*PI()*Co*10^-6)/1000</f>
        <v>48.165808792349054</v>
      </c>
      <c r="Q79" s="14"/>
      <c r="R79" s="14"/>
      <c r="S79" s="14"/>
      <c r="T79" s="14"/>
      <c r="U79" s="14"/>
      <c r="V79" s="96"/>
      <c r="W79" s="14"/>
      <c r="X79" s="14"/>
      <c r="Y79" s="14"/>
      <c r="Z79" s="14"/>
      <c r="AA79" s="14"/>
      <c r="AB79" s="14"/>
      <c r="AC79" s="14"/>
      <c r="AD79" s="14"/>
      <c r="AE79" s="14"/>
      <c r="AF79" s="14"/>
      <c r="AG79" s="14"/>
      <c r="AH79" s="14"/>
      <c r="AI79" s="14"/>
      <c r="AJ79" s="14"/>
      <c r="AK79" s="14"/>
      <c r="AL79" s="14"/>
      <c r="AM79" s="14"/>
      <c r="AN79" s="14"/>
      <c r="AO79" s="14"/>
      <c r="AP79" s="14"/>
      <c r="AQ79" s="14"/>
      <c r="AR79" s="14"/>
      <c r="AS79" s="17"/>
      <c r="AU79"/>
      <c r="AV79"/>
      <c r="AW79" s="110" t="s">
        <v>158</v>
      </c>
      <c r="AX79" s="112"/>
      <c r="AY79" s="68">
        <v>5</v>
      </c>
      <c r="AZ79" t="s">
        <v>156</v>
      </c>
      <c r="BA79"/>
      <c r="BB79"/>
      <c r="BC79"/>
      <c r="BD79"/>
      <c r="BE79"/>
      <c r="BF79" t="s">
        <v>159</v>
      </c>
      <c r="BG79">
        <v>1</v>
      </c>
      <c r="BH79" t="s">
        <v>149</v>
      </c>
      <c r="BI79"/>
      <c r="BJ79"/>
      <c r="BK79"/>
      <c r="BL79"/>
      <c r="BM79"/>
      <c r="BN79"/>
      <c r="BO79"/>
      <c r="BP79"/>
      <c r="BQ79"/>
      <c r="BR79"/>
      <c r="BS79" s="63"/>
      <c r="BT79"/>
    </row>
    <row r="80" spans="9:72" ht="15" hidden="1" x14ac:dyDescent="0.25">
      <c r="I80" s="16"/>
      <c r="J80" s="14"/>
      <c r="K80" s="14"/>
      <c r="L80" s="14" t="s">
        <v>50</v>
      </c>
      <c r="M80" s="14">
        <f>1/(J66)/1000 -Ton</f>
        <v>1.4500000000000001E-6</v>
      </c>
      <c r="N80" s="14"/>
      <c r="O80" s="14" t="s">
        <v>51</v>
      </c>
      <c r="P80" s="14">
        <f>LOOKUP(0,AP114:AP314,J114:J314)/1000</f>
        <v>47.315125896148103</v>
      </c>
      <c r="Q80" s="14"/>
      <c r="R80" s="14"/>
      <c r="S80" s="14"/>
      <c r="T80" s="14"/>
      <c r="U80" s="14"/>
      <c r="V80" s="96"/>
      <c r="W80" s="14"/>
      <c r="X80" s="14"/>
      <c r="Y80" s="14"/>
      <c r="Z80" s="14"/>
      <c r="AA80" s="14"/>
      <c r="AB80" s="14"/>
      <c r="AC80" s="14"/>
      <c r="AD80" s="14"/>
      <c r="AE80" s="14"/>
      <c r="AF80" s="14"/>
      <c r="AG80" s="14"/>
      <c r="AH80" s="14"/>
      <c r="AI80" s="14"/>
      <c r="AJ80" s="14"/>
      <c r="AK80" s="14"/>
      <c r="AL80" s="14"/>
      <c r="AM80" s="14"/>
      <c r="AN80" s="14"/>
      <c r="AO80" s="14"/>
      <c r="AP80" s="14"/>
      <c r="AQ80" s="14"/>
      <c r="AR80" s="14"/>
      <c r="AS80" s="17"/>
      <c r="AU80"/>
      <c r="AV80"/>
      <c r="AW80" s="62"/>
      <c r="AX80"/>
      <c r="AY80"/>
      <c r="AZ80"/>
      <c r="BA80"/>
      <c r="BB80"/>
      <c r="BC80"/>
      <c r="BD80"/>
      <c r="BE80"/>
      <c r="BF80" t="s">
        <v>160</v>
      </c>
      <c r="BG80">
        <v>10</v>
      </c>
      <c r="BH80" t="s">
        <v>129</v>
      </c>
      <c r="BI80"/>
      <c r="BJ80"/>
      <c r="BK80"/>
      <c r="BL80"/>
      <c r="BM80"/>
      <c r="BN80"/>
      <c r="BO80"/>
      <c r="BP80"/>
      <c r="BQ80"/>
      <c r="BR80"/>
      <c r="BS80" s="63"/>
      <c r="BT80"/>
    </row>
    <row r="81" spans="9:72" ht="57" hidden="1" x14ac:dyDescent="0.25">
      <c r="I81" s="19" t="s">
        <v>20</v>
      </c>
      <c r="J81" s="14">
        <f>dV_p</f>
        <v>5</v>
      </c>
      <c r="K81" s="14"/>
      <c r="L81" s="14" t="s">
        <v>52</v>
      </c>
      <c r="M81" s="14">
        <f>PI()*fsw*1000</f>
        <v>1570796.3267948965</v>
      </c>
      <c r="N81" s="14"/>
      <c r="O81" s="14"/>
      <c r="P81" s="14"/>
      <c r="Q81" s="14"/>
      <c r="R81" s="14"/>
      <c r="S81" s="14"/>
      <c r="T81" s="14"/>
      <c r="U81" s="14"/>
      <c r="V81" s="96"/>
      <c r="W81" s="14"/>
      <c r="X81" s="14"/>
      <c r="Y81" s="14"/>
      <c r="Z81" s="14"/>
      <c r="AA81" s="14"/>
      <c r="AB81" s="14"/>
      <c r="AC81" s="14"/>
      <c r="AD81" s="14"/>
      <c r="AE81" s="14"/>
      <c r="AF81" s="14"/>
      <c r="AG81" s="14"/>
      <c r="AH81" s="14"/>
      <c r="AI81" s="14"/>
      <c r="AJ81" s="14"/>
      <c r="AK81" s="14"/>
      <c r="AL81" s="14"/>
      <c r="AM81" s="14"/>
      <c r="AN81" s="14"/>
      <c r="AO81" s="14"/>
      <c r="AP81" s="14"/>
      <c r="AQ81" s="14"/>
      <c r="AR81" s="14"/>
      <c r="AS81" s="17"/>
      <c r="AU81"/>
      <c r="AV81"/>
      <c r="AW81" s="62"/>
      <c r="AX81"/>
      <c r="AY81"/>
      <c r="AZ81"/>
      <c r="BA81"/>
      <c r="BB81"/>
      <c r="BC81"/>
      <c r="BD81"/>
      <c r="BE81"/>
      <c r="BF81"/>
      <c r="BG81"/>
      <c r="BH81"/>
      <c r="BI81"/>
      <c r="BJ81"/>
      <c r="BK81"/>
      <c r="BL81"/>
      <c r="BM81"/>
      <c r="BN81"/>
      <c r="BO81"/>
      <c r="BP81"/>
      <c r="BQ81"/>
      <c r="BR81"/>
      <c r="BS81" s="63"/>
      <c r="BT81"/>
    </row>
    <row r="82" spans="9:72" ht="15" hidden="1" x14ac:dyDescent="0.25">
      <c r="I82" s="16" t="s">
        <v>53</v>
      </c>
      <c r="J82" s="14">
        <f>Vout*dV_p/100</f>
        <v>0.16500000000000001</v>
      </c>
      <c r="K82" s="14"/>
      <c r="L82" s="14" t="s">
        <v>54</v>
      </c>
      <c r="M82" s="14">
        <f>2/PI()</f>
        <v>0.63661977236758138</v>
      </c>
      <c r="N82" s="14"/>
      <c r="O82" s="14" t="s">
        <v>22</v>
      </c>
      <c r="P82" s="14">
        <f>LOOKUP(0,AP114:AP314,AN114:AN314)-(-180)</f>
        <v>71.164309315776876</v>
      </c>
      <c r="Q82" s="14"/>
      <c r="R82" s="14"/>
      <c r="S82" s="14"/>
      <c r="T82" s="14"/>
      <c r="U82" s="14"/>
      <c r="V82" s="96"/>
      <c r="W82" s="14"/>
      <c r="X82" s="14"/>
      <c r="Y82" s="14"/>
      <c r="Z82" s="14"/>
      <c r="AA82" s="14"/>
      <c r="AB82" s="14"/>
      <c r="AC82" s="14"/>
      <c r="AD82" s="14"/>
      <c r="AE82" s="14"/>
      <c r="AF82" s="14"/>
      <c r="AG82" s="14"/>
      <c r="AH82" s="14"/>
      <c r="AI82" s="14"/>
      <c r="AJ82" s="14"/>
      <c r="AK82" s="14"/>
      <c r="AL82" s="14"/>
      <c r="AM82" s="14"/>
      <c r="AN82" s="14"/>
      <c r="AO82" s="14"/>
      <c r="AP82" s="14"/>
      <c r="AQ82" s="14"/>
      <c r="AR82" s="14"/>
      <c r="AS82" s="17"/>
      <c r="AU82"/>
      <c r="AV82"/>
      <c r="AW82" s="62"/>
      <c r="AX82"/>
      <c r="AY82"/>
      <c r="AZ82"/>
      <c r="BA82"/>
      <c r="BB82"/>
      <c r="BC82"/>
      <c r="BD82"/>
      <c r="BE82"/>
      <c r="BF82"/>
      <c r="BG82"/>
      <c r="BH82"/>
      <c r="BI82"/>
      <c r="BJ82"/>
      <c r="BK82"/>
      <c r="BL82"/>
      <c r="BM82"/>
      <c r="BN82"/>
      <c r="BO82"/>
      <c r="BP82"/>
      <c r="BQ82"/>
      <c r="BR82"/>
      <c r="BS82" s="63"/>
      <c r="BT82"/>
    </row>
    <row r="83" spans="9:72" ht="15.75" hidden="1" thickBot="1" x14ac:dyDescent="0.3">
      <c r="I83" s="16" t="s">
        <v>33</v>
      </c>
      <c r="J83" s="14">
        <f>gm_EA</f>
        <v>50</v>
      </c>
      <c r="K83" s="14"/>
      <c r="L83" s="14"/>
      <c r="M83" s="14"/>
      <c r="N83" s="14"/>
      <c r="O83" s="14"/>
      <c r="P83" s="14"/>
      <c r="Q83" s="14"/>
      <c r="R83" s="14"/>
      <c r="S83" s="14"/>
      <c r="T83" s="14"/>
      <c r="U83" s="14"/>
      <c r="V83" s="96"/>
      <c r="W83" s="14"/>
      <c r="X83" s="14"/>
      <c r="Y83" s="14"/>
      <c r="Z83" s="14"/>
      <c r="AA83" s="14"/>
      <c r="AB83" s="14"/>
      <c r="AC83" s="14"/>
      <c r="AD83" s="14"/>
      <c r="AE83" s="14"/>
      <c r="AF83" s="14"/>
      <c r="AG83" s="14"/>
      <c r="AH83" s="14"/>
      <c r="AI83" s="14"/>
      <c r="AJ83" s="14"/>
      <c r="AK83" s="14"/>
      <c r="AL83" s="14"/>
      <c r="AM83" s="14"/>
      <c r="AN83" s="14"/>
      <c r="AO83" s="14"/>
      <c r="AP83" s="14"/>
      <c r="AQ83" s="14"/>
      <c r="AR83" s="14"/>
      <c r="AS83" s="17"/>
      <c r="AU83"/>
      <c r="AV83"/>
      <c r="AW83" s="69" t="s">
        <v>161</v>
      </c>
      <c r="AX83" s="68">
        <f>fsw</f>
        <v>500</v>
      </c>
      <c r="AY83" t="s">
        <v>162</v>
      </c>
      <c r="AZ83"/>
      <c r="BA83"/>
      <c r="BB83"/>
      <c r="BC83"/>
      <c r="BD83"/>
      <c r="BE83"/>
      <c r="BF83"/>
      <c r="BG83"/>
      <c r="BH83"/>
      <c r="BI83"/>
      <c r="BJ83"/>
      <c r="BK83"/>
      <c r="BL83"/>
      <c r="BM83"/>
      <c r="BN83"/>
      <c r="BO83"/>
      <c r="BP83"/>
      <c r="BQ83"/>
      <c r="BR83"/>
      <c r="BS83" s="63"/>
      <c r="BT83"/>
    </row>
    <row r="84" spans="9:72" ht="34.5" hidden="1" customHeight="1" thickBot="1" x14ac:dyDescent="0.3">
      <c r="I84" s="19" t="s">
        <v>23</v>
      </c>
      <c r="J84" s="14">
        <f>dI_p</f>
        <v>33.33</v>
      </c>
      <c r="K84" s="14"/>
      <c r="L84" s="14"/>
      <c r="M84" s="14"/>
      <c r="N84" s="14"/>
      <c r="O84" s="14"/>
      <c r="P84" s="14"/>
      <c r="Q84" s="14"/>
      <c r="R84" s="14"/>
      <c r="S84" s="14"/>
      <c r="T84" s="14"/>
      <c r="U84" s="14"/>
      <c r="V84" s="96"/>
      <c r="W84" s="14"/>
      <c r="X84" s="14"/>
      <c r="Y84" s="14"/>
      <c r="Z84" s="14"/>
      <c r="AA84" s="14"/>
      <c r="AB84" s="14"/>
      <c r="AC84" s="14"/>
      <c r="AD84" s="14"/>
      <c r="AE84" s="14"/>
      <c r="AF84" s="14"/>
      <c r="AG84" s="14"/>
      <c r="AH84" s="14"/>
      <c r="AI84" s="14"/>
      <c r="AJ84" s="14"/>
      <c r="AK84" s="14"/>
      <c r="AL84" s="14"/>
      <c r="AM84" s="14"/>
      <c r="AN84" s="14"/>
      <c r="AO84" s="14"/>
      <c r="AP84" s="14"/>
      <c r="AQ84" s="14"/>
      <c r="AR84" s="14"/>
      <c r="AS84" s="17"/>
      <c r="AU84"/>
      <c r="AV84"/>
      <c r="AW84" s="70" t="s">
        <v>163</v>
      </c>
      <c r="AX84" s="64">
        <f>Vin</f>
        <v>12</v>
      </c>
      <c r="AY84" t="s">
        <v>156</v>
      </c>
      <c r="AZ84" s="69" t="s">
        <v>164</v>
      </c>
      <c r="BA84" s="68">
        <f>AX85/AX84</f>
        <v>0.27499999999999997</v>
      </c>
      <c r="BB84"/>
      <c r="BC84"/>
      <c r="BD84"/>
      <c r="BE84"/>
      <c r="BF84"/>
      <c r="BG84"/>
      <c r="BH84"/>
      <c r="BI84"/>
      <c r="BJ84"/>
      <c r="BK84"/>
      <c r="BL84"/>
      <c r="BM84"/>
      <c r="BN84"/>
      <c r="BO84"/>
      <c r="BP84"/>
      <c r="BQ84"/>
      <c r="BR84"/>
      <c r="BS84" s="63"/>
      <c r="BT84"/>
    </row>
    <row r="85" spans="9:72" ht="15.75" hidden="1" thickBot="1" x14ac:dyDescent="0.3">
      <c r="I85" s="16" t="s">
        <v>55</v>
      </c>
      <c r="J85" s="14">
        <v>1</v>
      </c>
      <c r="K85" s="14"/>
      <c r="L85" s="14" t="s">
        <v>56</v>
      </c>
      <c r="M85" s="14">
        <f>L</f>
        <v>3.3</v>
      </c>
      <c r="N85" s="14"/>
      <c r="O85" s="14"/>
      <c r="P85" s="14"/>
      <c r="Q85" s="14"/>
      <c r="R85" s="14"/>
      <c r="S85" s="14"/>
      <c r="T85" s="14"/>
      <c r="U85" s="14"/>
      <c r="V85" s="96"/>
      <c r="W85" s="14"/>
      <c r="X85" s="14"/>
      <c r="Y85" s="14"/>
      <c r="Z85" s="14"/>
      <c r="AA85" s="14"/>
      <c r="AB85" s="14"/>
      <c r="AC85" s="14"/>
      <c r="AD85" s="14"/>
      <c r="AE85" s="14"/>
      <c r="AF85" s="14"/>
      <c r="AG85" s="14"/>
      <c r="AH85" s="14"/>
      <c r="AI85" s="14"/>
      <c r="AJ85" s="14"/>
      <c r="AK85" s="14"/>
      <c r="AL85" s="14"/>
      <c r="AM85" s="14"/>
      <c r="AN85" s="14"/>
      <c r="AO85" s="14"/>
      <c r="AP85" s="14"/>
      <c r="AQ85" s="14"/>
      <c r="AR85" s="14"/>
      <c r="AS85" s="17"/>
      <c r="AU85"/>
      <c r="AV85"/>
      <c r="AW85" s="71" t="s">
        <v>165</v>
      </c>
      <c r="AX85" s="66">
        <f>Vout</f>
        <v>3.3</v>
      </c>
      <c r="AY85" t="s">
        <v>156</v>
      </c>
      <c r="AZ85"/>
      <c r="BA85"/>
      <c r="BB85"/>
      <c r="BC85"/>
      <c r="BD85"/>
      <c r="BE85"/>
      <c r="BF85"/>
      <c r="BG85"/>
      <c r="BH85"/>
      <c r="BI85"/>
      <c r="BJ85"/>
      <c r="BK85"/>
      <c r="BL85"/>
      <c r="BM85"/>
      <c r="BN85"/>
      <c r="BO85"/>
      <c r="BP85"/>
      <c r="BQ85"/>
      <c r="BR85"/>
      <c r="BS85" s="63"/>
      <c r="BT85"/>
    </row>
    <row r="86" spans="9:72" ht="43.5" hidden="1" thickBot="1" x14ac:dyDescent="0.3">
      <c r="I86" s="16" t="s">
        <v>29</v>
      </c>
      <c r="J86" s="14">
        <f>RCOMP</f>
        <v>0.5</v>
      </c>
      <c r="K86" s="14"/>
      <c r="L86" s="20" t="s">
        <v>57</v>
      </c>
      <c r="M86" s="14">
        <f>Vout*Toff/L*1000000</f>
        <v>1.4500000000000002</v>
      </c>
      <c r="N86" s="14"/>
      <c r="O86" s="14"/>
      <c r="P86" s="14"/>
      <c r="Q86" s="14"/>
      <c r="R86" s="14"/>
      <c r="S86" s="14"/>
      <c r="T86" s="14"/>
      <c r="U86" s="14"/>
      <c r="V86" s="96"/>
      <c r="W86" s="14"/>
      <c r="X86" s="14"/>
      <c r="Y86" s="14"/>
      <c r="Z86" s="14"/>
      <c r="AA86" s="14"/>
      <c r="AB86" s="14"/>
      <c r="AC86" s="14"/>
      <c r="AD86" s="14"/>
      <c r="AE86" s="14"/>
      <c r="AF86" s="14"/>
      <c r="AG86" s="14"/>
      <c r="AH86" s="14"/>
      <c r="AI86" s="14"/>
      <c r="AJ86" s="14"/>
      <c r="AK86" s="14"/>
      <c r="AL86" s="14"/>
      <c r="AM86" s="14"/>
      <c r="AN86" s="14"/>
      <c r="AO86" s="14"/>
      <c r="AP86" s="14"/>
      <c r="AQ86" s="14"/>
      <c r="AR86" s="14"/>
      <c r="AS86" s="17"/>
      <c r="AU86"/>
      <c r="AV86"/>
      <c r="AW86" s="72" t="s">
        <v>166</v>
      </c>
      <c r="AX86" s="61">
        <v>50</v>
      </c>
      <c r="AY86"/>
      <c r="AZ86"/>
      <c r="BA86"/>
      <c r="BB86"/>
      <c r="BC86"/>
      <c r="BD86"/>
      <c r="BE86"/>
      <c r="BF86"/>
      <c r="BG86"/>
      <c r="BH86"/>
      <c r="BI86"/>
      <c r="BJ86"/>
      <c r="BK86"/>
      <c r="BL86"/>
      <c r="BM86"/>
      <c r="BN86"/>
      <c r="BO86"/>
      <c r="BP86"/>
      <c r="BQ86"/>
      <c r="BR86"/>
      <c r="BS86" s="63"/>
      <c r="BT86"/>
    </row>
    <row r="87" spans="9:72" ht="36" hidden="1" customHeight="1" thickBot="1" x14ac:dyDescent="0.25">
      <c r="I87" s="19" t="s">
        <v>58</v>
      </c>
      <c r="J87" s="14">
        <f>fc_to_fsw</f>
        <v>0.1</v>
      </c>
      <c r="K87" s="14"/>
      <c r="L87" s="14"/>
      <c r="M87" s="14"/>
      <c r="N87" s="14"/>
      <c r="O87" s="14"/>
      <c r="P87" s="14"/>
      <c r="Q87" s="14"/>
      <c r="R87" s="14"/>
      <c r="S87" s="14"/>
      <c r="T87" s="14"/>
      <c r="U87" s="14"/>
      <c r="V87" s="96"/>
      <c r="W87" s="14"/>
      <c r="X87" s="14"/>
      <c r="Y87" s="14"/>
      <c r="Z87" s="14"/>
      <c r="AA87" s="14"/>
      <c r="AB87" s="14"/>
      <c r="AC87" s="14"/>
      <c r="AD87" s="14"/>
      <c r="AE87" s="14"/>
      <c r="AF87" s="14"/>
      <c r="AG87" s="14"/>
      <c r="AH87" s="14"/>
      <c r="AI87" s="14"/>
      <c r="AJ87" s="14"/>
      <c r="AK87" s="14"/>
      <c r="AL87" s="14"/>
      <c r="AM87" s="14"/>
      <c r="AN87" s="14"/>
      <c r="AO87" s="14"/>
      <c r="AP87" s="14"/>
      <c r="AQ87" s="14"/>
      <c r="AR87" s="14"/>
      <c r="AS87" s="17"/>
      <c r="AU87"/>
      <c r="AV87"/>
      <c r="AW87" s="62"/>
      <c r="AX87"/>
      <c r="AY87"/>
      <c r="AZ87"/>
      <c r="BA87"/>
      <c r="BB87"/>
      <c r="BC87"/>
      <c r="BD87"/>
      <c r="BE87"/>
      <c r="BF87"/>
      <c r="BG87"/>
      <c r="BH87"/>
      <c r="BI87"/>
      <c r="BJ87"/>
      <c r="BK87"/>
      <c r="BL87"/>
      <c r="BM87"/>
      <c r="BN87"/>
      <c r="BO87"/>
      <c r="BP87"/>
      <c r="BQ87"/>
      <c r="BR87"/>
      <c r="BS87" s="63"/>
      <c r="BT87"/>
    </row>
    <row r="88" spans="9:72" ht="48" hidden="1" thickBot="1" x14ac:dyDescent="0.3">
      <c r="I88" s="19" t="s">
        <v>59</v>
      </c>
      <c r="J88" s="14">
        <f>1</f>
        <v>1</v>
      </c>
      <c r="K88" s="14"/>
      <c r="L88" s="20" t="s">
        <v>60</v>
      </c>
      <c r="M88" s="14">
        <f>Co</f>
        <v>50</v>
      </c>
      <c r="N88" s="14"/>
      <c r="O88" s="14"/>
      <c r="P88" s="14"/>
      <c r="Q88" s="14"/>
      <c r="R88" s="14"/>
      <c r="S88" s="14"/>
      <c r="T88" s="14"/>
      <c r="U88" s="14"/>
      <c r="V88" s="96"/>
      <c r="W88" s="14"/>
      <c r="X88" s="14"/>
      <c r="Y88" s="14"/>
      <c r="Z88" s="14"/>
      <c r="AA88" s="14"/>
      <c r="AB88" s="14"/>
      <c r="AC88" s="14"/>
      <c r="AD88" s="14"/>
      <c r="AE88" s="14"/>
      <c r="AF88" s="14"/>
      <c r="AG88" s="14"/>
      <c r="AH88" s="14"/>
      <c r="AI88" s="14"/>
      <c r="AJ88" s="14"/>
      <c r="AK88" s="14"/>
      <c r="AL88" s="14"/>
      <c r="AM88" s="14"/>
      <c r="AN88" s="14"/>
      <c r="AO88" s="14"/>
      <c r="AP88" s="14"/>
      <c r="AQ88" s="14"/>
      <c r="AR88" s="14"/>
      <c r="AS88" s="17"/>
      <c r="AU88"/>
      <c r="AV88"/>
      <c r="AW88" s="73" t="s">
        <v>167</v>
      </c>
      <c r="AX88" s="74" t="s">
        <v>168</v>
      </c>
      <c r="AY88" s="74" t="s">
        <v>169</v>
      </c>
      <c r="AZ88" s="165" t="s">
        <v>178</v>
      </c>
      <c r="BA88" s="168"/>
      <c r="BB88" s="165" t="s">
        <v>170</v>
      </c>
      <c r="BC88" s="166"/>
      <c r="BD88" s="75" t="s">
        <v>171</v>
      </c>
      <c r="BE88" s="75" t="s">
        <v>172</v>
      </c>
      <c r="BF88" s="74" t="s">
        <v>173</v>
      </c>
      <c r="BG88" s="74" t="s">
        <v>174</v>
      </c>
      <c r="BH88" s="74" t="s">
        <v>175</v>
      </c>
      <c r="BI88" s="165" t="s">
        <v>176</v>
      </c>
      <c r="BJ88" s="166"/>
      <c r="BK88" s="165" t="s">
        <v>177</v>
      </c>
      <c r="BL88" s="166"/>
      <c r="BM88" s="76" t="s">
        <v>178</v>
      </c>
      <c r="BN88" s="76" t="s">
        <v>170</v>
      </c>
      <c r="BO88" s="77" t="s">
        <v>179</v>
      </c>
      <c r="BP88" s="78" t="s">
        <v>180</v>
      </c>
      <c r="BQ88" s="79" t="s">
        <v>115</v>
      </c>
      <c r="BR88"/>
      <c r="BS88" s="63"/>
      <c r="BT88"/>
    </row>
    <row r="89" spans="9:72" ht="15.75" hidden="1" thickBot="1" x14ac:dyDescent="0.3">
      <c r="I89" s="16"/>
      <c r="J89" s="14"/>
      <c r="K89" s="14"/>
      <c r="L89" s="14" t="s">
        <v>61</v>
      </c>
      <c r="M89" s="14">
        <f>C_ESR</f>
        <v>1</v>
      </c>
      <c r="N89" s="14"/>
      <c r="O89" s="14"/>
      <c r="P89" s="14"/>
      <c r="Q89" s="14"/>
      <c r="R89" s="14"/>
      <c r="S89" s="14"/>
      <c r="T89" s="14"/>
      <c r="U89" s="14"/>
      <c r="V89" s="96"/>
      <c r="W89" s="14"/>
      <c r="X89" s="14"/>
      <c r="Y89" s="14"/>
      <c r="Z89" s="14"/>
      <c r="AA89" s="14"/>
      <c r="AB89" s="14"/>
      <c r="AC89" s="14"/>
      <c r="AD89" s="14"/>
      <c r="AE89" s="14"/>
      <c r="AF89" s="14"/>
      <c r="AG89" s="14"/>
      <c r="AH89" s="14"/>
      <c r="AI89" s="14"/>
      <c r="AJ89" s="14"/>
      <c r="AK89" s="14"/>
      <c r="AL89" s="14"/>
      <c r="AM89" s="14"/>
      <c r="AN89" s="14"/>
      <c r="AO89" s="14"/>
      <c r="AP89" s="14"/>
      <c r="AQ89" s="14"/>
      <c r="AR89" s="14"/>
      <c r="AS89" s="17"/>
      <c r="AU89"/>
      <c r="AV89"/>
      <c r="AW89" s="62"/>
      <c r="AX89"/>
      <c r="AY89"/>
      <c r="AZ89" s="73" t="s">
        <v>187</v>
      </c>
      <c r="BA89" s="73"/>
      <c r="BB89" s="73" t="s">
        <v>187</v>
      </c>
      <c r="BC89" s="73"/>
      <c r="BD89"/>
      <c r="BE89"/>
      <c r="BF89"/>
      <c r="BG89"/>
      <c r="BH89"/>
      <c r="BI89" s="73" t="s">
        <v>181</v>
      </c>
      <c r="BJ89" s="73" t="s">
        <v>182</v>
      </c>
      <c r="BK89" s="73" t="s">
        <v>183</v>
      </c>
      <c r="BL89" s="73" t="s">
        <v>184</v>
      </c>
      <c r="BM89"/>
      <c r="BN89"/>
      <c r="BO89"/>
      <c r="BP89"/>
      <c r="BQ89"/>
      <c r="BR89"/>
      <c r="BS89" s="63"/>
      <c r="BT89"/>
    </row>
    <row r="90" spans="9:72" ht="15" hidden="1" x14ac:dyDescent="0.25">
      <c r="I90" s="16"/>
      <c r="J90" s="14"/>
      <c r="K90" s="14"/>
      <c r="L90" s="14"/>
      <c r="M90" s="14"/>
      <c r="N90" s="14"/>
      <c r="O90" s="14"/>
      <c r="P90" s="14"/>
      <c r="Q90" s="14"/>
      <c r="R90" s="14"/>
      <c r="S90" s="14"/>
      <c r="T90" s="14"/>
      <c r="U90" s="14"/>
      <c r="V90" s="96"/>
      <c r="W90" s="14"/>
      <c r="X90" s="14"/>
      <c r="Y90" s="14"/>
      <c r="Z90" s="14"/>
      <c r="AA90" s="14"/>
      <c r="AB90" s="14"/>
      <c r="AC90" s="14"/>
      <c r="AD90" s="14"/>
      <c r="AE90" s="14"/>
      <c r="AF90" s="14"/>
      <c r="AG90" s="14"/>
      <c r="AH90" s="14"/>
      <c r="AI90" s="14"/>
      <c r="AJ90" s="14"/>
      <c r="AK90" s="14"/>
      <c r="AL90" s="14"/>
      <c r="AM90" s="14"/>
      <c r="AN90" s="14"/>
      <c r="AO90" s="14"/>
      <c r="AP90" s="14"/>
      <c r="AQ90" s="14"/>
      <c r="AR90" s="14"/>
      <c r="AS90" s="17"/>
      <c r="AU90"/>
      <c r="AV90"/>
      <c r="AW90" s="62">
        <v>1</v>
      </c>
      <c r="AX90">
        <f>$AX$74+(AW90-1)*($AX$75-$AX$74)/($AX$86-1)</f>
        <v>0</v>
      </c>
      <c r="AY90">
        <f t="shared" ref="AY90:AY121" si="0">Vin</f>
        <v>12</v>
      </c>
      <c r="AZ90">
        <f>(((AX90^2)+($BJ$73^2)/12)*$BA$84*$BD$68)+(((AX90^2)+($BJ$73^2)/12)*(1-$BA$84)*$BG$68)</f>
        <v>1.1666666666666665E-3</v>
      </c>
      <c r="BA90"/>
      <c r="BB90">
        <f t="shared" ref="BB90:BB121" si="1">0.5*AY90*AX90*($BR$70+$BR$71)*fsw*10^-9*10^3+(0.5*($BR$75*AX90)*($BR$72+$BR$73)*fsw*10^-9*10^3)</f>
        <v>0</v>
      </c>
      <c r="BC90"/>
      <c r="BD90">
        <f>0.5*AY90*fsw*$BG$79*$BG$80*10^-9</f>
        <v>3.0000000000000001E-5</v>
      </c>
      <c r="BE90">
        <f t="shared" ref="BE90:BE121" si="2">0.5*($D$328+$G$328)*AY90*AY90*$I$35*10^-12*10^3</f>
        <v>0</v>
      </c>
      <c r="BF90">
        <f t="shared" ref="BF90:BF121" si="3">$BR$75*AX90*($BR$68+$BR$69)*fsw*10^-9*10^3</f>
        <v>0</v>
      </c>
      <c r="BG90">
        <f t="shared" ref="BG90:BG121" si="4">($BD$74*10^-12*Vin*fsw*10^3)+($BG$74*10^-12*$AY$79*fsw*10^3)</f>
        <v>1.5425E-3</v>
      </c>
      <c r="BH90">
        <f>AY90*$AX$78</f>
        <v>2.3999999999999998E-3</v>
      </c>
      <c r="BI90">
        <f t="shared" ref="BI90:BI121" si="5">((AX90^2)+($BJ$73^2)/12)*$N$10*10^-3</f>
        <v>2.0833333333333332E-4</v>
      </c>
      <c r="BJ90">
        <f>N11</f>
        <v>0.18</v>
      </c>
      <c r="BK90">
        <f t="shared" ref="BK90:BK121" si="6">(AX90*SQRT((Vin-Vout)*Vout)/Vin)^2*$N$16*10^-3</f>
        <v>0</v>
      </c>
      <c r="BL90">
        <f t="shared" ref="BL90:BL121" si="7">C_ESR*($BJ$73/12)</f>
        <v>4.1666666666666664E-2</v>
      </c>
      <c r="BM90">
        <f>SUM(AZ90,BA90,BI90,BK90,BL90,BJ90)</f>
        <v>0.22304166666666667</v>
      </c>
      <c r="BN90">
        <f>SUM(BB90,BC90,BD90,BE90,BF90,BG90,BH90)</f>
        <v>3.9725000000000003E-3</v>
      </c>
      <c r="BO90">
        <f>SUM(AZ90:BH90)</f>
        <v>5.1391666666666669E-3</v>
      </c>
      <c r="BP90">
        <f>SUM(AZ90:BL90)</f>
        <v>0.22701416666666666</v>
      </c>
      <c r="BQ90">
        <f t="shared" ref="BQ90:BQ121" si="8">Vout*AX90/(Vout*AX90+BP90)*100</f>
        <v>0</v>
      </c>
      <c r="BR90"/>
      <c r="BS90" s="63"/>
      <c r="BT90"/>
    </row>
    <row r="91" spans="9:72" ht="15" hidden="1" x14ac:dyDescent="0.25">
      <c r="I91" s="16"/>
      <c r="J91" s="14"/>
      <c r="K91" s="14"/>
      <c r="L91" s="14"/>
      <c r="M91" s="14"/>
      <c r="N91" s="14"/>
      <c r="O91" s="14"/>
      <c r="P91" s="14"/>
      <c r="Q91" s="14"/>
      <c r="R91" s="14"/>
      <c r="S91" s="14"/>
      <c r="T91" s="14"/>
      <c r="U91" s="14"/>
      <c r="V91" s="96"/>
      <c r="W91" s="14"/>
      <c r="X91" s="14"/>
      <c r="Y91" s="14"/>
      <c r="Z91" s="14"/>
      <c r="AA91" s="14"/>
      <c r="AB91" s="14"/>
      <c r="AC91" s="14"/>
      <c r="AD91" s="14"/>
      <c r="AE91" s="14"/>
      <c r="AF91" s="14"/>
      <c r="AG91" s="14"/>
      <c r="AH91" s="14"/>
      <c r="AI91" s="14"/>
      <c r="AJ91" s="14"/>
      <c r="AK91" s="14"/>
      <c r="AL91" s="14"/>
      <c r="AM91" s="14"/>
      <c r="AN91" s="14"/>
      <c r="AO91" s="14"/>
      <c r="AP91" s="14"/>
      <c r="AQ91" s="14"/>
      <c r="AR91" s="14"/>
      <c r="AS91" s="17"/>
      <c r="AU91"/>
      <c r="AV91"/>
      <c r="AW91">
        <v>2</v>
      </c>
      <c r="AX91">
        <f>$AX$74+(AW91-1)*($AX$75-$AX$74)/($AX$86-1)</f>
        <v>6.1224489795918366E-2</v>
      </c>
      <c r="AY91">
        <f t="shared" si="0"/>
        <v>12</v>
      </c>
      <c r="AZ91">
        <f t="shared" ref="AZ91:AZ139" si="9">(((AX91^2)+($BJ$73^2)/12)*$BA$84*$BD$68)+(((AX91^2)+($BJ$73^2)/12)*(1-$BA$84)*$BG$68)</f>
        <v>1.3765792031098152E-3</v>
      </c>
      <c r="BA91"/>
      <c r="BB91">
        <f>0.5*AY91*AX91*($BR$70+$BR$71)*fsw*10^-9*10^3+(0.5*($BR$75*AX91)*($BR$72+$BR$73)*fsw*10^-9*10^3)</f>
        <v>2.7214285714285713E-3</v>
      </c>
      <c r="BC91"/>
      <c r="BD91">
        <f>0.5*AY91*fsw*$BG$79*$BG$80*10^-9</f>
        <v>3.0000000000000001E-5</v>
      </c>
      <c r="BE91">
        <f t="shared" si="2"/>
        <v>0</v>
      </c>
      <c r="BF91">
        <f>$BR$75*AX91*($BR$68+$BR$69)*fsw*10^-9*10^3</f>
        <v>7.7142857142857135E-4</v>
      </c>
      <c r="BG91">
        <f>($BD$74*10^-12*Vin*fsw*10^3)+($BG$74*10^-12*$AY$79*fsw*10^3)</f>
        <v>1.5425E-3</v>
      </c>
      <c r="BH91">
        <f t="shared" ref="BH91:BH139" si="10">AY91*$AX$78</f>
        <v>2.3999999999999998E-3</v>
      </c>
      <c r="BI91">
        <f t="shared" si="5"/>
        <v>2.4581771484103842E-4</v>
      </c>
      <c r="BJ91">
        <f>N11</f>
        <v>0.18</v>
      </c>
      <c r="BK91">
        <f t="shared" si="6"/>
        <v>7.473448563098707E-7</v>
      </c>
      <c r="BL91">
        <f t="shared" si="7"/>
        <v>4.1666666666666664E-2</v>
      </c>
      <c r="BM91">
        <f t="shared" ref="BM91:BM139" si="11">SUM(AZ91,BA91,BI91,BK91,BL91,BJ91)</f>
        <v>0.22328981092947381</v>
      </c>
      <c r="BN91">
        <f t="shared" ref="BN91:BN139" si="12">SUM(BB91,BC91,BD91,BE91,BF91,BG91,BH91)</f>
        <v>7.4653571428571416E-3</v>
      </c>
      <c r="BO91">
        <f t="shared" ref="BO91:BO139" si="13">SUM(AZ91:BH91)</f>
        <v>8.8419363459669564E-3</v>
      </c>
      <c r="BP91">
        <f t="shared" ref="BP91:BP121" si="14">SUM(AZ91:BL91)</f>
        <v>0.23075516807233096</v>
      </c>
      <c r="BQ91">
        <f t="shared" si="8"/>
        <v>46.682691986423627</v>
      </c>
      <c r="BR91"/>
      <c r="BS91" s="63"/>
      <c r="BT91"/>
    </row>
    <row r="92" spans="9:72" ht="15" hidden="1" x14ac:dyDescent="0.25">
      <c r="I92" s="16"/>
      <c r="J92" s="14"/>
      <c r="K92" s="14"/>
      <c r="L92" s="14" t="s">
        <v>62</v>
      </c>
      <c r="M92" s="14">
        <f>1/SQRT(L*10^-6*Co*10^-6)</f>
        <v>77849.894416152296</v>
      </c>
      <c r="N92" s="14"/>
      <c r="O92" s="14"/>
      <c r="P92" s="14"/>
      <c r="Q92" s="14"/>
      <c r="R92" s="14"/>
      <c r="S92" s="14"/>
      <c r="T92" s="14"/>
      <c r="U92" s="14"/>
      <c r="V92" s="96"/>
      <c r="W92" s="14"/>
      <c r="X92" s="14"/>
      <c r="Y92" s="14"/>
      <c r="Z92" s="14"/>
      <c r="AA92" s="14"/>
      <c r="AB92" s="14"/>
      <c r="AC92" s="14"/>
      <c r="AD92" s="14"/>
      <c r="AE92" s="14"/>
      <c r="AF92" s="14"/>
      <c r="AG92" s="14"/>
      <c r="AH92" s="14"/>
      <c r="AI92" s="14"/>
      <c r="AJ92" s="14"/>
      <c r="AK92" s="14"/>
      <c r="AL92" s="14"/>
      <c r="AM92" s="14"/>
      <c r="AN92" s="14"/>
      <c r="AO92" s="14"/>
      <c r="AP92" s="14"/>
      <c r="AQ92" s="14"/>
      <c r="AR92" s="14"/>
      <c r="AS92" s="17"/>
      <c r="AU92"/>
      <c r="AV92"/>
      <c r="AW92" s="62">
        <v>3</v>
      </c>
      <c r="AX92">
        <f t="shared" ref="AX92:AX139" si="15">$AX$74+(AW92-1)*($AX$75-$AX$74)/($AX$86-1)</f>
        <v>0.12244897959183673</v>
      </c>
      <c r="AY92">
        <f t="shared" si="0"/>
        <v>12</v>
      </c>
      <c r="AZ92">
        <f>(((AX92^2)+($BJ$73^2)/12)*$BA$84*$BD$68)+(((AX92^2)+($BJ$73^2)/12)*(1-$BA$84)*$BG$68)</f>
        <v>2.0063168124392619E-3</v>
      </c>
      <c r="BB92">
        <f>0.5*AY92*AX92*($BR$70+$BR$71)*fsw*10^-9*10^3+(0.5*($BR$75*AX92)*($BR$72+$BR$73)*fsw*10^-9*10^3)</f>
        <v>5.4428571428571425E-3</v>
      </c>
      <c r="BC92"/>
      <c r="BD92">
        <f t="shared" ref="BD92:BD121" si="16">0.5*AY92*fsw*$BG$79*$BG$80*10^-9</f>
        <v>3.0000000000000001E-5</v>
      </c>
      <c r="BE92">
        <f t="shared" si="2"/>
        <v>0</v>
      </c>
      <c r="BF92">
        <f>$BR$75*AX92*($BR$68+$BR$69)*fsw*10^-9*10^3</f>
        <v>1.5428571428571427E-3</v>
      </c>
      <c r="BG92">
        <f t="shared" si="4"/>
        <v>1.5425E-3</v>
      </c>
      <c r="BH92">
        <f>AY92*$AX$78</f>
        <v>2.3999999999999998E-3</v>
      </c>
      <c r="BI92">
        <f t="shared" si="5"/>
        <v>3.5827085936415384E-4</v>
      </c>
      <c r="BJ92">
        <f>N11</f>
        <v>0.18</v>
      </c>
      <c r="BK92">
        <f t="shared" si="6"/>
        <v>2.9893794252394828E-6</v>
      </c>
      <c r="BL92">
        <f t="shared" si="7"/>
        <v>4.1666666666666664E-2</v>
      </c>
      <c r="BM92">
        <f>SUM(AZ92,BA93,BI92,BK92,BL92,BJ92)</f>
        <v>0.22403424371789532</v>
      </c>
      <c r="BN92">
        <f>SUM(BB92,BC92,BD92,BE92,BF92,BG92,BH92)</f>
        <v>1.0958214285714285E-2</v>
      </c>
      <c r="BO92">
        <f t="shared" si="13"/>
        <v>1.2964531098153547E-2</v>
      </c>
      <c r="BP92">
        <f t="shared" si="14"/>
        <v>0.2349924580036096</v>
      </c>
      <c r="BQ92">
        <f t="shared" si="8"/>
        <v>63.229230939068948</v>
      </c>
      <c r="BR92"/>
      <c r="BS92" s="63"/>
      <c r="BT92"/>
    </row>
    <row r="93" spans="9:72" ht="22.5" hidden="1" customHeight="1" x14ac:dyDescent="0.25">
      <c r="I93" s="16" t="s">
        <v>63</v>
      </c>
      <c r="J93" s="14">
        <f>Fstart</f>
        <v>100</v>
      </c>
      <c r="K93" s="14"/>
      <c r="L93" s="14" t="s">
        <v>64</v>
      </c>
      <c r="M93" s="14">
        <f>Ro*SQRT(Co/L)</f>
        <v>4.2817441928883762</v>
      </c>
      <c r="N93" s="14"/>
      <c r="O93" s="14"/>
      <c r="P93" s="14"/>
      <c r="Q93" s="14"/>
      <c r="R93" s="14"/>
      <c r="S93" s="14"/>
      <c r="T93" s="14"/>
      <c r="U93" s="14"/>
      <c r="V93" s="96"/>
      <c r="W93" s="14"/>
      <c r="X93" s="14"/>
      <c r="Y93" s="14"/>
      <c r="Z93" s="14"/>
      <c r="AA93" s="14"/>
      <c r="AB93" s="14"/>
      <c r="AC93" s="14"/>
      <c r="AD93" s="14"/>
      <c r="AE93" s="14"/>
      <c r="AF93" s="14"/>
      <c r="AG93" s="14"/>
      <c r="AH93" s="14"/>
      <c r="AI93" s="14"/>
      <c r="AJ93" s="14"/>
      <c r="AK93" s="14"/>
      <c r="AL93" s="14"/>
      <c r="AM93" s="14"/>
      <c r="AN93" s="14"/>
      <c r="AO93" s="14"/>
      <c r="AP93" s="14"/>
      <c r="AQ93" s="14"/>
      <c r="AR93" s="14"/>
      <c r="AS93" s="17"/>
      <c r="AU93"/>
      <c r="AV93"/>
      <c r="AW93">
        <v>4</v>
      </c>
      <c r="AX93">
        <f t="shared" si="15"/>
        <v>0.18367346938775511</v>
      </c>
      <c r="AY93">
        <f t="shared" si="0"/>
        <v>12</v>
      </c>
      <c r="AZ93">
        <f t="shared" si="9"/>
        <v>3.0558794946550045E-3</v>
      </c>
      <c r="BA93"/>
      <c r="BB93">
        <f t="shared" si="1"/>
        <v>8.1642857142857159E-3</v>
      </c>
      <c r="BC93"/>
      <c r="BD93">
        <f t="shared" si="16"/>
        <v>3.0000000000000001E-5</v>
      </c>
      <c r="BE93">
        <f t="shared" si="2"/>
        <v>0</v>
      </c>
      <c r="BF93">
        <f t="shared" si="3"/>
        <v>2.3142857142857145E-3</v>
      </c>
      <c r="BG93">
        <f t="shared" si="4"/>
        <v>1.5425E-3</v>
      </c>
      <c r="BH93">
        <f t="shared" si="10"/>
        <v>2.3999999999999998E-3</v>
      </c>
      <c r="BI93">
        <f t="shared" si="5"/>
        <v>5.4569276690267946E-4</v>
      </c>
      <c r="BJ93">
        <f>N11</f>
        <v>0.18</v>
      </c>
      <c r="BK93">
        <f t="shared" si="6"/>
        <v>6.7261037067888362E-6</v>
      </c>
      <c r="BL93">
        <f t="shared" si="7"/>
        <v>4.1666666666666664E-2</v>
      </c>
      <c r="BM93">
        <f>SUM(AZ93,BA94,BI93,BK93,BL93,BJ93)</f>
        <v>0.22527496503193112</v>
      </c>
      <c r="BN93">
        <f t="shared" si="12"/>
        <v>1.4451071428571431E-2</v>
      </c>
      <c r="BO93">
        <f t="shared" si="13"/>
        <v>1.7506950923226437E-2</v>
      </c>
      <c r="BP93">
        <f t="shared" si="14"/>
        <v>0.23972603646050256</v>
      </c>
      <c r="BQ93">
        <f t="shared" si="8"/>
        <v>71.658513245930408</v>
      </c>
      <c r="BR93"/>
      <c r="BS93" s="63"/>
      <c r="BT93"/>
    </row>
    <row r="94" spans="9:72" ht="15" hidden="1" x14ac:dyDescent="0.25">
      <c r="I94" s="16" t="s">
        <v>65</v>
      </c>
      <c r="J94" s="14">
        <f>Fstop</f>
        <v>10000000</v>
      </c>
      <c r="K94" s="14"/>
      <c r="L94" s="14" t="s">
        <v>66</v>
      </c>
      <c r="M94" s="14">
        <f>1/(C_ESR*10^-3*Co*10^-6)</f>
        <v>20000000</v>
      </c>
      <c r="N94" s="14"/>
      <c r="O94" s="14"/>
      <c r="P94" s="14"/>
      <c r="Q94" s="14"/>
      <c r="R94" s="14"/>
      <c r="S94" s="14"/>
      <c r="T94" s="14"/>
      <c r="U94" s="14"/>
      <c r="V94" s="96"/>
      <c r="W94" s="14"/>
      <c r="X94" s="14"/>
      <c r="Y94" s="14"/>
      <c r="Z94" s="14"/>
      <c r="AA94" s="14"/>
      <c r="AB94" s="14"/>
      <c r="AC94" s="14"/>
      <c r="AD94" s="14"/>
      <c r="AE94" s="14"/>
      <c r="AF94" s="14"/>
      <c r="AG94" s="14"/>
      <c r="AH94" s="14"/>
      <c r="AI94" s="14"/>
      <c r="AJ94" s="14"/>
      <c r="AK94" s="14"/>
      <c r="AL94" s="14"/>
      <c r="AM94" s="14"/>
      <c r="AN94" s="14"/>
      <c r="AO94" s="14"/>
      <c r="AP94" s="14"/>
      <c r="AQ94" s="14"/>
      <c r="AR94" s="14"/>
      <c r="AS94" s="17"/>
      <c r="AU94"/>
      <c r="AV94"/>
      <c r="AW94" s="62">
        <v>5</v>
      </c>
      <c r="AX94">
        <f t="shared" si="15"/>
        <v>0.24489795918367346</v>
      </c>
      <c r="AY94">
        <f t="shared" si="0"/>
        <v>12</v>
      </c>
      <c r="AZ94">
        <f t="shared" si="9"/>
        <v>4.5252672497570453E-3</v>
      </c>
      <c r="BA94"/>
      <c r="BB94">
        <f t="shared" si="1"/>
        <v>1.0885714285714285E-2</v>
      </c>
      <c r="BC94"/>
      <c r="BD94">
        <f t="shared" si="16"/>
        <v>3.0000000000000001E-5</v>
      </c>
      <c r="BE94">
        <f t="shared" si="2"/>
        <v>0</v>
      </c>
      <c r="BF94">
        <f t="shared" si="3"/>
        <v>3.0857142857142854E-3</v>
      </c>
      <c r="BG94">
        <f t="shared" si="4"/>
        <v>1.5425E-3</v>
      </c>
      <c r="BH94">
        <f t="shared" si="10"/>
        <v>2.3999999999999998E-3</v>
      </c>
      <c r="BI94">
        <f t="shared" si="5"/>
        <v>8.0808343745661522E-4</v>
      </c>
      <c r="BJ94">
        <f>N11</f>
        <v>0.18</v>
      </c>
      <c r="BK94">
        <f t="shared" si="6"/>
        <v>1.1957517700957931E-5</v>
      </c>
      <c r="BL94">
        <f t="shared" si="7"/>
        <v>4.1666666666666664E-2</v>
      </c>
      <c r="BM94">
        <f t="shared" si="11"/>
        <v>0.22701197487158128</v>
      </c>
      <c r="BN94">
        <f t="shared" si="12"/>
        <v>1.7943928571428572E-2</v>
      </c>
      <c r="BO94">
        <f t="shared" si="13"/>
        <v>2.2469195821185613E-2</v>
      </c>
      <c r="BP94">
        <f t="shared" si="14"/>
        <v>0.24495590344300983</v>
      </c>
      <c r="BQ94">
        <f t="shared" si="8"/>
        <v>76.739963461688561</v>
      </c>
      <c r="BR94"/>
      <c r="BS94" s="63"/>
      <c r="BT94"/>
    </row>
    <row r="95" spans="9:72" ht="15" hidden="1" x14ac:dyDescent="0.25">
      <c r="I95" s="16" t="s">
        <v>67</v>
      </c>
      <c r="J95" s="14">
        <v>200</v>
      </c>
      <c r="K95" s="14"/>
      <c r="L95" s="14" t="s">
        <v>68</v>
      </c>
      <c r="M95" s="14">
        <f>1/(Co*10^-6*(Ro+C_ESR*0.001))</f>
        <v>18165.30426884651</v>
      </c>
      <c r="N95" s="14"/>
      <c r="O95" s="14"/>
      <c r="P95" s="14"/>
      <c r="Q95" s="14"/>
      <c r="R95" s="14"/>
      <c r="S95" s="14"/>
      <c r="T95" s="14"/>
      <c r="U95" s="14"/>
      <c r="V95" s="96"/>
      <c r="W95" s="14"/>
      <c r="X95" s="14"/>
      <c r="Y95" s="14"/>
      <c r="Z95" s="14"/>
      <c r="AA95" s="14"/>
      <c r="AB95" s="14"/>
      <c r="AC95" s="14"/>
      <c r="AD95" s="14"/>
      <c r="AE95" s="14"/>
      <c r="AF95" s="14"/>
      <c r="AG95" s="14"/>
      <c r="AH95" s="14"/>
      <c r="AI95" s="14"/>
      <c r="AJ95" s="14"/>
      <c r="AK95" s="14"/>
      <c r="AL95" s="14"/>
      <c r="AM95" s="14"/>
      <c r="AN95" s="14"/>
      <c r="AO95" s="14"/>
      <c r="AP95" s="14"/>
      <c r="AQ95" s="14"/>
      <c r="AR95" s="14"/>
      <c r="AS95" s="17"/>
      <c r="AU95"/>
      <c r="AV95"/>
      <c r="AW95">
        <v>6</v>
      </c>
      <c r="AX95">
        <f t="shared" si="15"/>
        <v>0.30612244897959184</v>
      </c>
      <c r="AY95">
        <f t="shared" si="0"/>
        <v>12</v>
      </c>
      <c r="AZ95">
        <f t="shared" si="9"/>
        <v>6.4144800777453832E-3</v>
      </c>
      <c r="BA95"/>
      <c r="BB95">
        <f t="shared" si="1"/>
        <v>1.3607142857142858E-2</v>
      </c>
      <c r="BC95"/>
      <c r="BD95">
        <f t="shared" si="16"/>
        <v>3.0000000000000001E-5</v>
      </c>
      <c r="BE95">
        <f t="shared" si="2"/>
        <v>0</v>
      </c>
      <c r="BF95">
        <f t="shared" si="3"/>
        <v>3.8571428571428572E-3</v>
      </c>
      <c r="BG95">
        <f t="shared" si="4"/>
        <v>1.5425E-3</v>
      </c>
      <c r="BH95">
        <f t="shared" si="10"/>
        <v>2.3999999999999998E-3</v>
      </c>
      <c r="BI95">
        <f t="shared" si="5"/>
        <v>1.1454428710259614E-3</v>
      </c>
      <c r="BJ95">
        <f>N11</f>
        <v>0.18</v>
      </c>
      <c r="BK95">
        <f t="shared" si="6"/>
        <v>1.8683621407746773E-5</v>
      </c>
      <c r="BL95">
        <f t="shared" si="7"/>
        <v>4.1666666666666664E-2</v>
      </c>
      <c r="BM95">
        <f t="shared" si="11"/>
        <v>0.22924527323684574</v>
      </c>
      <c r="BN95">
        <f t="shared" si="12"/>
        <v>2.1436785714285714E-2</v>
      </c>
      <c r="BO95">
        <f t="shared" si="13"/>
        <v>2.7851265792031094E-2</v>
      </c>
      <c r="BP95">
        <f t="shared" si="14"/>
        <v>0.25068205895113149</v>
      </c>
      <c r="BQ95">
        <f t="shared" si="8"/>
        <v>80.118580823240166</v>
      </c>
      <c r="BR95"/>
      <c r="BS95" s="63"/>
      <c r="BT95"/>
    </row>
    <row r="96" spans="9:72" ht="15" hidden="1" x14ac:dyDescent="0.25">
      <c r="I96" s="16" t="s">
        <v>69</v>
      </c>
      <c r="J96" s="14">
        <f>LOG(Fstop/Fstart,10)/Fstep</f>
        <v>2.5000000000000001E-2</v>
      </c>
      <c r="K96" s="14"/>
      <c r="L96" s="14"/>
      <c r="M96" s="14"/>
      <c r="N96" s="14"/>
      <c r="O96" s="14"/>
      <c r="P96" s="14"/>
      <c r="Q96" s="14"/>
      <c r="R96" s="14"/>
      <c r="S96" s="14"/>
      <c r="T96" s="14"/>
      <c r="U96" s="14"/>
      <c r="V96" s="96"/>
      <c r="W96" s="14"/>
      <c r="X96" s="14"/>
      <c r="Y96" s="14"/>
      <c r="Z96" s="14"/>
      <c r="AA96" s="14"/>
      <c r="AB96" s="14"/>
      <c r="AC96" s="14"/>
      <c r="AD96" s="14"/>
      <c r="AE96" s="14"/>
      <c r="AF96" s="14"/>
      <c r="AG96" s="14"/>
      <c r="AH96" s="14"/>
      <c r="AI96" s="14"/>
      <c r="AJ96" s="14"/>
      <c r="AK96" s="14"/>
      <c r="AL96" s="14"/>
      <c r="AM96" s="14"/>
      <c r="AN96" s="14"/>
      <c r="AO96" s="14"/>
      <c r="AP96" s="14"/>
      <c r="AQ96" s="14"/>
      <c r="AR96" s="14"/>
      <c r="AS96" s="17"/>
      <c r="AU96"/>
      <c r="AV96"/>
      <c r="AW96" s="62">
        <v>7</v>
      </c>
      <c r="AX96">
        <f t="shared" si="15"/>
        <v>0.36734693877551022</v>
      </c>
      <c r="AY96">
        <f t="shared" si="0"/>
        <v>12</v>
      </c>
      <c r="AZ96">
        <f t="shared" si="9"/>
        <v>8.7235179786200219E-3</v>
      </c>
      <c r="BA96"/>
      <c r="BB96">
        <f t="shared" si="1"/>
        <v>1.6328571428571432E-2</v>
      </c>
      <c r="BC96"/>
      <c r="BD96">
        <f t="shared" si="16"/>
        <v>3.0000000000000001E-5</v>
      </c>
      <c r="BE96">
        <f t="shared" si="2"/>
        <v>0</v>
      </c>
      <c r="BF96">
        <f t="shared" si="3"/>
        <v>4.6285714285714289E-3</v>
      </c>
      <c r="BG96">
        <f t="shared" si="4"/>
        <v>1.5425E-3</v>
      </c>
      <c r="BH96">
        <f t="shared" si="10"/>
        <v>2.3999999999999998E-3</v>
      </c>
      <c r="BI96">
        <f t="shared" si="5"/>
        <v>1.5577710676107179E-3</v>
      </c>
      <c r="BJ96">
        <f>N11</f>
        <v>0.18</v>
      </c>
      <c r="BK96">
        <f t="shared" si="6"/>
        <v>2.6904414827155345E-5</v>
      </c>
      <c r="BL96">
        <f t="shared" si="7"/>
        <v>4.1666666666666664E-2</v>
      </c>
      <c r="BM96">
        <f t="shared" si="11"/>
        <v>0.23197486012772456</v>
      </c>
      <c r="BN96">
        <f t="shared" si="12"/>
        <v>2.4929642857142859E-2</v>
      </c>
      <c r="BO96">
        <f t="shared" si="13"/>
        <v>3.3653160835762884E-2</v>
      </c>
      <c r="BP96">
        <f t="shared" si="14"/>
        <v>0.25690450298486744</v>
      </c>
      <c r="BQ96">
        <f t="shared" si="8"/>
        <v>82.51338476401483</v>
      </c>
      <c r="BR96"/>
      <c r="BS96" s="63"/>
      <c r="BT96"/>
    </row>
    <row r="97" spans="9:72" ht="15" hidden="1" x14ac:dyDescent="0.25">
      <c r="I97" s="16"/>
      <c r="J97" s="14"/>
      <c r="K97" s="14"/>
      <c r="L97" s="14"/>
      <c r="M97" s="14"/>
      <c r="N97" s="14"/>
      <c r="O97" s="14"/>
      <c r="P97" s="14"/>
      <c r="Q97" s="14"/>
      <c r="R97" s="14"/>
      <c r="S97" s="14"/>
      <c r="T97" s="14"/>
      <c r="U97" s="14"/>
      <c r="V97" s="96"/>
      <c r="W97" s="14"/>
      <c r="X97" s="14"/>
      <c r="Y97" s="14"/>
      <c r="Z97" s="14"/>
      <c r="AA97" s="14"/>
      <c r="AB97" s="14"/>
      <c r="AC97" s="14"/>
      <c r="AD97" s="14"/>
      <c r="AE97" s="14"/>
      <c r="AF97" s="14"/>
      <c r="AG97" s="14"/>
      <c r="AH97" s="14"/>
      <c r="AI97" s="14"/>
      <c r="AJ97" s="14"/>
      <c r="AK97" s="14"/>
      <c r="AL97" s="14"/>
      <c r="AM97" s="14"/>
      <c r="AN97" s="14"/>
      <c r="AO97" s="14"/>
      <c r="AP97" s="14"/>
      <c r="AQ97" s="14"/>
      <c r="AR97" s="14"/>
      <c r="AS97" s="17"/>
      <c r="AU97"/>
      <c r="AV97"/>
      <c r="AW97">
        <v>8</v>
      </c>
      <c r="AX97">
        <f t="shared" si="15"/>
        <v>0.42857142857142855</v>
      </c>
      <c r="AY97">
        <f t="shared" si="0"/>
        <v>12</v>
      </c>
      <c r="AZ97">
        <f t="shared" si="9"/>
        <v>1.1452380952380953E-2</v>
      </c>
      <c r="BA97"/>
      <c r="BB97">
        <f t="shared" si="1"/>
        <v>1.9050000000000001E-2</v>
      </c>
      <c r="BC97"/>
      <c r="BD97">
        <f t="shared" si="16"/>
        <v>3.0000000000000001E-5</v>
      </c>
      <c r="BE97">
        <f t="shared" si="2"/>
        <v>0</v>
      </c>
      <c r="BF97">
        <f t="shared" si="3"/>
        <v>5.3999999999999994E-3</v>
      </c>
      <c r="BG97">
        <f t="shared" si="4"/>
        <v>1.5425E-3</v>
      </c>
      <c r="BH97">
        <f t="shared" si="10"/>
        <v>2.3999999999999998E-3</v>
      </c>
      <c r="BI97">
        <f t="shared" si="5"/>
        <v>2.0450680272108843E-3</v>
      </c>
      <c r="BJ97">
        <f>N11</f>
        <v>0.18</v>
      </c>
      <c r="BK97">
        <f t="shared" si="6"/>
        <v>3.6619897959183664E-5</v>
      </c>
      <c r="BL97">
        <f t="shared" si="7"/>
        <v>4.1666666666666664E-2</v>
      </c>
      <c r="BM97">
        <f t="shared" si="11"/>
        <v>0.23520073554421767</v>
      </c>
      <c r="BN97">
        <f t="shared" si="12"/>
        <v>2.8422499999999996E-2</v>
      </c>
      <c r="BO97">
        <f t="shared" si="13"/>
        <v>3.9874880952380953E-2</v>
      </c>
      <c r="BP97">
        <f t="shared" si="14"/>
        <v>0.26362323554421768</v>
      </c>
      <c r="BQ97">
        <f t="shared" si="8"/>
        <v>84.288585171982206</v>
      </c>
      <c r="BR97"/>
      <c r="BS97" s="63"/>
      <c r="BT97"/>
    </row>
    <row r="98" spans="9:72" ht="15" hidden="1" x14ac:dyDescent="0.25">
      <c r="I98" s="16"/>
      <c r="J98" s="14"/>
      <c r="K98" s="14"/>
      <c r="L98" s="14"/>
      <c r="M98" s="14"/>
      <c r="N98" s="14"/>
      <c r="O98" s="14"/>
      <c r="P98" s="14"/>
      <c r="Q98" s="14"/>
      <c r="R98" s="14"/>
      <c r="S98" s="14"/>
      <c r="T98" s="14"/>
      <c r="U98" s="14"/>
      <c r="V98" s="96"/>
      <c r="W98" s="14"/>
      <c r="X98" s="14"/>
      <c r="Y98" s="14"/>
      <c r="Z98" s="14"/>
      <c r="AA98" s="14"/>
      <c r="AB98" s="14"/>
      <c r="AC98" s="14"/>
      <c r="AD98" s="14"/>
      <c r="AE98" s="14"/>
      <c r="AF98" s="14"/>
      <c r="AG98" s="14"/>
      <c r="AH98" s="14"/>
      <c r="AI98" s="14"/>
      <c r="AJ98" s="14"/>
      <c r="AK98" s="14"/>
      <c r="AL98" s="14"/>
      <c r="AM98" s="14"/>
      <c r="AN98" s="14"/>
      <c r="AO98" s="14"/>
      <c r="AP98" s="14"/>
      <c r="AQ98" s="14"/>
      <c r="AR98" s="14"/>
      <c r="AS98" s="17"/>
      <c r="AU98"/>
      <c r="AV98"/>
      <c r="AW98" s="62">
        <v>9</v>
      </c>
      <c r="AX98">
        <f t="shared" si="15"/>
        <v>0.48979591836734693</v>
      </c>
      <c r="AY98">
        <f t="shared" si="0"/>
        <v>12</v>
      </c>
      <c r="AZ98">
        <f t="shared" si="9"/>
        <v>1.4601068999028181E-2</v>
      </c>
      <c r="BA98"/>
      <c r="BB98">
        <f t="shared" si="1"/>
        <v>2.177142857142857E-2</v>
      </c>
      <c r="BC98"/>
      <c r="BD98">
        <f t="shared" si="16"/>
        <v>3.0000000000000001E-5</v>
      </c>
      <c r="BE98">
        <f t="shared" si="2"/>
        <v>0</v>
      </c>
      <c r="BF98">
        <f t="shared" si="3"/>
        <v>6.1714285714285708E-3</v>
      </c>
      <c r="BG98">
        <f t="shared" si="4"/>
        <v>1.5425E-3</v>
      </c>
      <c r="BH98">
        <f t="shared" si="10"/>
        <v>2.3999999999999998E-3</v>
      </c>
      <c r="BI98">
        <f t="shared" si="5"/>
        <v>2.6073337498264612E-3</v>
      </c>
      <c r="BJ98">
        <f>N11</f>
        <v>0.18</v>
      </c>
      <c r="BK98">
        <f t="shared" si="6"/>
        <v>4.7830070803831725E-5</v>
      </c>
      <c r="BL98">
        <f t="shared" si="7"/>
        <v>4.1666666666666664E-2</v>
      </c>
      <c r="BM98">
        <f t="shared" si="11"/>
        <v>0.23892289948632511</v>
      </c>
      <c r="BN98">
        <f t="shared" si="12"/>
        <v>3.1915357142857141E-2</v>
      </c>
      <c r="BO98">
        <f t="shared" si="13"/>
        <v>4.6516426141885329E-2</v>
      </c>
      <c r="BP98">
        <f t="shared" si="14"/>
        <v>0.27083825662918232</v>
      </c>
      <c r="BQ98">
        <f t="shared" si="8"/>
        <v>85.648404502869013</v>
      </c>
      <c r="BR98"/>
      <c r="BS98" s="63"/>
      <c r="BT98"/>
    </row>
    <row r="99" spans="9:72" ht="15" hidden="1" x14ac:dyDescent="0.25">
      <c r="I99" s="16"/>
      <c r="J99" s="14"/>
      <c r="K99" s="14"/>
      <c r="L99" s="14"/>
      <c r="M99" s="14"/>
      <c r="N99" s="14"/>
      <c r="O99" s="14"/>
      <c r="P99" s="14"/>
      <c r="Q99" s="14"/>
      <c r="R99" s="14"/>
      <c r="S99" s="14"/>
      <c r="T99" s="14"/>
      <c r="U99" s="14"/>
      <c r="V99" s="96"/>
      <c r="W99" s="14"/>
      <c r="X99" s="14"/>
      <c r="Y99" s="14"/>
      <c r="Z99" s="14"/>
      <c r="AA99" s="14"/>
      <c r="AB99" s="14"/>
      <c r="AC99" s="14"/>
      <c r="AD99" s="14"/>
      <c r="AE99" s="14"/>
      <c r="AF99" s="14"/>
      <c r="AG99" s="14"/>
      <c r="AH99" s="14"/>
      <c r="AI99" s="14"/>
      <c r="AJ99" s="14"/>
      <c r="AK99" s="14"/>
      <c r="AL99" s="14"/>
      <c r="AM99" s="14"/>
      <c r="AN99" s="14"/>
      <c r="AO99" s="14"/>
      <c r="AP99" s="14"/>
      <c r="AQ99" s="14"/>
      <c r="AR99" s="14"/>
      <c r="AS99" s="17"/>
      <c r="AU99"/>
      <c r="AV99"/>
      <c r="AW99">
        <v>10</v>
      </c>
      <c r="AX99">
        <f t="shared" si="15"/>
        <v>0.55102040816326525</v>
      </c>
      <c r="AY99">
        <f t="shared" si="0"/>
        <v>12</v>
      </c>
      <c r="AZ99">
        <f t="shared" si="9"/>
        <v>1.8169582118561706E-2</v>
      </c>
      <c r="BA99"/>
      <c r="BB99">
        <f t="shared" si="1"/>
        <v>2.4492857142857139E-2</v>
      </c>
      <c r="BC99"/>
      <c r="BD99">
        <f t="shared" si="16"/>
        <v>3.0000000000000001E-5</v>
      </c>
      <c r="BE99">
        <f t="shared" si="2"/>
        <v>0</v>
      </c>
      <c r="BF99">
        <f t="shared" si="3"/>
        <v>6.942857142857143E-3</v>
      </c>
      <c r="BG99">
        <f t="shared" si="4"/>
        <v>1.5425E-3</v>
      </c>
      <c r="BH99">
        <f t="shared" si="10"/>
        <v>2.3999999999999998E-3</v>
      </c>
      <c r="BI99">
        <f t="shared" si="5"/>
        <v>3.2445682354574476E-3</v>
      </c>
      <c r="BJ99">
        <f>N11</f>
        <v>0.18</v>
      </c>
      <c r="BK99">
        <f t="shared" si="6"/>
        <v>6.0534933361099509E-5</v>
      </c>
      <c r="BL99">
        <f t="shared" si="7"/>
        <v>4.1666666666666664E-2</v>
      </c>
      <c r="BM99">
        <f t="shared" si="11"/>
        <v>0.2431413519540469</v>
      </c>
      <c r="BN99">
        <f t="shared" si="12"/>
        <v>3.5408214285714279E-2</v>
      </c>
      <c r="BO99">
        <f t="shared" si="13"/>
        <v>5.3577796404275985E-2</v>
      </c>
      <c r="BP99">
        <f t="shared" si="14"/>
        <v>0.27854956623976124</v>
      </c>
      <c r="BQ99">
        <f t="shared" si="8"/>
        <v>86.716232556037141</v>
      </c>
      <c r="BR99"/>
      <c r="BS99" s="63"/>
      <c r="BT99"/>
    </row>
    <row r="100" spans="9:72" ht="15" hidden="1" x14ac:dyDescent="0.25">
      <c r="I100" s="16"/>
      <c r="J100" s="14"/>
      <c r="K100" s="14"/>
      <c r="L100" s="14"/>
      <c r="M100" s="14"/>
      <c r="N100" s="14"/>
      <c r="O100" s="14"/>
      <c r="P100" s="14"/>
      <c r="Q100" s="14"/>
      <c r="R100" s="14"/>
      <c r="S100" s="14"/>
      <c r="T100" s="14"/>
      <c r="U100" s="14"/>
      <c r="V100" s="96"/>
      <c r="W100" s="14"/>
      <c r="X100" s="14"/>
      <c r="Y100" s="14"/>
      <c r="Z100" s="14"/>
      <c r="AA100" s="14"/>
      <c r="AB100" s="14"/>
      <c r="AC100" s="14"/>
      <c r="AD100" s="14"/>
      <c r="AE100" s="14"/>
      <c r="AF100" s="14"/>
      <c r="AG100" s="14"/>
      <c r="AH100" s="21"/>
      <c r="AI100" s="14"/>
      <c r="AJ100" s="14"/>
      <c r="AK100" s="14"/>
      <c r="AL100" s="14"/>
      <c r="AM100" s="14"/>
      <c r="AN100" s="14"/>
      <c r="AO100" s="14"/>
      <c r="AP100" s="14"/>
      <c r="AQ100" s="14"/>
      <c r="AR100" s="14"/>
      <c r="AS100" s="17"/>
      <c r="AU100"/>
      <c r="AV100"/>
      <c r="AW100" s="62">
        <v>11</v>
      </c>
      <c r="AX100">
        <f t="shared" si="15"/>
        <v>0.61224489795918369</v>
      </c>
      <c r="AY100">
        <f t="shared" si="0"/>
        <v>12</v>
      </c>
      <c r="AZ100">
        <f t="shared" si="9"/>
        <v>2.2157920310981537E-2</v>
      </c>
      <c r="BA100"/>
      <c r="BB100">
        <f t="shared" si="1"/>
        <v>2.7214285714285715E-2</v>
      </c>
      <c r="BC100"/>
      <c r="BD100">
        <f t="shared" si="16"/>
        <v>3.0000000000000001E-5</v>
      </c>
      <c r="BE100">
        <f t="shared" si="2"/>
        <v>0</v>
      </c>
      <c r="BF100">
        <f t="shared" si="3"/>
        <v>7.7142857142857143E-3</v>
      </c>
      <c r="BG100">
        <f t="shared" si="4"/>
        <v>1.5425E-3</v>
      </c>
      <c r="BH100">
        <f t="shared" si="10"/>
        <v>2.3999999999999998E-3</v>
      </c>
      <c r="BI100">
        <f t="shared" si="5"/>
        <v>3.9567714841038451E-3</v>
      </c>
      <c r="BJ100">
        <f>N11</f>
        <v>0.18</v>
      </c>
      <c r="BK100">
        <f t="shared" si="6"/>
        <v>7.473448563098709E-5</v>
      </c>
      <c r="BL100">
        <f t="shared" si="7"/>
        <v>4.1666666666666664E-2</v>
      </c>
      <c r="BM100">
        <f t="shared" si="11"/>
        <v>0.24785609294738303</v>
      </c>
      <c r="BN100">
        <f t="shared" si="12"/>
        <v>3.8901071428571431E-2</v>
      </c>
      <c r="BO100">
        <f t="shared" si="13"/>
        <v>6.1058991739552967E-2</v>
      </c>
      <c r="BP100">
        <f t="shared" si="14"/>
        <v>0.2867571643759545</v>
      </c>
      <c r="BQ100">
        <f t="shared" si="8"/>
        <v>87.571017952618007</v>
      </c>
      <c r="BR100"/>
      <c r="BS100" s="63"/>
      <c r="BT100"/>
    </row>
    <row r="101" spans="9:72" ht="15" hidden="1" x14ac:dyDescent="0.25">
      <c r="I101" s="16"/>
      <c r="J101" s="14"/>
      <c r="K101" s="14"/>
      <c r="L101" s="14"/>
      <c r="M101" s="14"/>
      <c r="N101" s="14"/>
      <c r="O101" s="14"/>
      <c r="P101" s="14"/>
      <c r="Q101" s="14"/>
      <c r="R101" s="14"/>
      <c r="S101" s="14"/>
      <c r="T101" s="14"/>
      <c r="U101" s="14"/>
      <c r="V101" s="96"/>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7"/>
      <c r="AU101"/>
      <c r="AV101"/>
      <c r="AW101">
        <v>12</v>
      </c>
      <c r="AX101">
        <f t="shared" si="15"/>
        <v>0.67346938775510201</v>
      </c>
      <c r="AY101">
        <f t="shared" si="0"/>
        <v>12</v>
      </c>
      <c r="AZ101">
        <f t="shared" si="9"/>
        <v>2.6566083576287657E-2</v>
      </c>
      <c r="BA101"/>
      <c r="BB101">
        <f t="shared" si="1"/>
        <v>2.9935714285714284E-2</v>
      </c>
      <c r="BC101"/>
      <c r="BD101">
        <f t="shared" si="16"/>
        <v>3.0000000000000001E-5</v>
      </c>
      <c r="BE101">
        <f t="shared" si="2"/>
        <v>0</v>
      </c>
      <c r="BF101">
        <f t="shared" si="3"/>
        <v>8.4857142857142857E-3</v>
      </c>
      <c r="BG101">
        <f t="shared" si="4"/>
        <v>1.5425E-3</v>
      </c>
      <c r="BH101">
        <f t="shared" si="10"/>
        <v>2.3999999999999998E-3</v>
      </c>
      <c r="BI101">
        <f t="shared" si="5"/>
        <v>4.743943495765653E-3</v>
      </c>
      <c r="BJ101">
        <f>N11</f>
        <v>0.18</v>
      </c>
      <c r="BK101">
        <f t="shared" si="6"/>
        <v>9.0428727613494353E-5</v>
      </c>
      <c r="BL101">
        <f t="shared" si="7"/>
        <v>4.1666666666666664E-2</v>
      </c>
      <c r="BM101">
        <f t="shared" si="11"/>
        <v>0.25306712246633345</v>
      </c>
      <c r="BN101">
        <f t="shared" si="12"/>
        <v>4.2393928571428569E-2</v>
      </c>
      <c r="BO101">
        <f t="shared" si="13"/>
        <v>6.8960012147716229E-2</v>
      </c>
      <c r="BP101">
        <f t="shared" si="14"/>
        <v>0.29546105103776205</v>
      </c>
      <c r="BQ101">
        <f t="shared" si="8"/>
        <v>88.265623177811378</v>
      </c>
      <c r="BR101"/>
      <c r="BS101" s="63"/>
      <c r="BT101"/>
    </row>
    <row r="102" spans="9:72" ht="15" hidden="1" x14ac:dyDescent="0.25">
      <c r="I102" s="16"/>
      <c r="J102" s="14"/>
      <c r="K102" s="14"/>
      <c r="L102" s="14"/>
      <c r="M102" s="14"/>
      <c r="N102" s="14"/>
      <c r="O102" s="14"/>
      <c r="P102" s="14"/>
      <c r="Q102" s="14"/>
      <c r="R102" s="14"/>
      <c r="S102" s="14"/>
      <c r="T102" s="14"/>
      <c r="U102" s="14"/>
      <c r="V102" s="96"/>
      <c r="W102" s="14"/>
      <c r="X102" s="14"/>
      <c r="Y102" s="14"/>
      <c r="Z102" s="14"/>
      <c r="AA102" s="14"/>
      <c r="AB102" s="14"/>
      <c r="AC102" s="14"/>
      <c r="AD102" s="14"/>
      <c r="AE102" s="14"/>
      <c r="AF102" s="14"/>
      <c r="AG102" s="14"/>
      <c r="AH102" s="22"/>
      <c r="AI102" s="14"/>
      <c r="AJ102" s="14"/>
      <c r="AK102" s="14"/>
      <c r="AL102" s="14"/>
      <c r="AM102" s="14"/>
      <c r="AN102" s="14"/>
      <c r="AO102" s="14"/>
      <c r="AP102" s="14"/>
      <c r="AQ102" s="14"/>
      <c r="AR102" s="14"/>
      <c r="AS102" s="17"/>
      <c r="AU102"/>
      <c r="AV102"/>
      <c r="AW102" s="62">
        <v>13</v>
      </c>
      <c r="AX102">
        <f t="shared" si="15"/>
        <v>0.73469387755102045</v>
      </c>
      <c r="AY102">
        <f t="shared" si="0"/>
        <v>12</v>
      </c>
      <c r="AZ102">
        <f t="shared" si="9"/>
        <v>3.1394071914480078E-2</v>
      </c>
      <c r="BA102"/>
      <c r="BB102">
        <f t="shared" si="1"/>
        <v>3.2657142857142864E-2</v>
      </c>
      <c r="BC102"/>
      <c r="BD102">
        <f t="shared" si="16"/>
        <v>3.0000000000000001E-5</v>
      </c>
      <c r="BE102">
        <f t="shared" si="2"/>
        <v>0</v>
      </c>
      <c r="BF102">
        <f t="shared" si="3"/>
        <v>9.2571428571428579E-3</v>
      </c>
      <c r="BG102">
        <f t="shared" si="4"/>
        <v>1.5425E-3</v>
      </c>
      <c r="BH102">
        <f t="shared" si="10"/>
        <v>2.3999999999999998E-3</v>
      </c>
      <c r="BI102">
        <f t="shared" si="5"/>
        <v>5.606084270442872E-3</v>
      </c>
      <c r="BJ102">
        <f>N11</f>
        <v>0.18</v>
      </c>
      <c r="BK102">
        <f t="shared" si="6"/>
        <v>1.0761765930862138E-4</v>
      </c>
      <c r="BL102">
        <f t="shared" si="7"/>
        <v>4.1666666666666664E-2</v>
      </c>
      <c r="BM102">
        <f t="shared" si="11"/>
        <v>0.25877444051089826</v>
      </c>
      <c r="BN102">
        <f t="shared" si="12"/>
        <v>4.5886785714285727E-2</v>
      </c>
      <c r="BO102">
        <f t="shared" si="13"/>
        <v>7.7280857628765798E-2</v>
      </c>
      <c r="BP102">
        <f t="shared" si="14"/>
        <v>0.30466122622518399</v>
      </c>
      <c r="BQ102">
        <f t="shared" si="8"/>
        <v>88.836776574354076</v>
      </c>
      <c r="BR102"/>
      <c r="BS102" s="63"/>
      <c r="BT102"/>
    </row>
    <row r="103" spans="9:72" ht="15" hidden="1" x14ac:dyDescent="0.25">
      <c r="I103" s="16"/>
      <c r="J103" s="14"/>
      <c r="K103" s="14"/>
      <c r="L103" s="14"/>
      <c r="M103" s="14"/>
      <c r="N103" s="14"/>
      <c r="O103" s="14"/>
      <c r="P103" s="14"/>
      <c r="Q103" s="14"/>
      <c r="R103" s="14"/>
      <c r="S103" s="14"/>
      <c r="T103" s="14"/>
      <c r="U103" s="14"/>
      <c r="V103" s="96"/>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7"/>
      <c r="AU103"/>
      <c r="AV103"/>
      <c r="AW103">
        <v>14</v>
      </c>
      <c r="AX103">
        <f t="shared" si="15"/>
        <v>0.79591836734693877</v>
      </c>
      <c r="AY103">
        <f t="shared" si="0"/>
        <v>12</v>
      </c>
      <c r="AZ103">
        <f t="shared" si="9"/>
        <v>3.6641885325558801E-2</v>
      </c>
      <c r="BA103"/>
      <c r="BB103">
        <f t="shared" si="1"/>
        <v>3.5378571428571426E-2</v>
      </c>
      <c r="BC103"/>
      <c r="BD103">
        <f t="shared" si="16"/>
        <v>3.0000000000000001E-5</v>
      </c>
      <c r="BE103">
        <f t="shared" si="2"/>
        <v>0</v>
      </c>
      <c r="BF103">
        <f t="shared" si="3"/>
        <v>1.0028571428571428E-2</v>
      </c>
      <c r="BG103">
        <f t="shared" si="4"/>
        <v>1.5425E-3</v>
      </c>
      <c r="BH103">
        <f t="shared" si="10"/>
        <v>2.3999999999999998E-3</v>
      </c>
      <c r="BI103">
        <f t="shared" si="5"/>
        <v>6.5431938081354987E-3</v>
      </c>
      <c r="BJ103">
        <f>N11</f>
        <v>0.18</v>
      </c>
      <c r="BK103">
        <f t="shared" si="6"/>
        <v>1.2630128071636817E-4</v>
      </c>
      <c r="BL103">
        <f t="shared" si="7"/>
        <v>4.1666666666666664E-2</v>
      </c>
      <c r="BM103">
        <f t="shared" si="11"/>
        <v>0.26497804708107731</v>
      </c>
      <c r="BN103">
        <f t="shared" si="12"/>
        <v>4.9379642857142858E-2</v>
      </c>
      <c r="BO103">
        <f t="shared" si="13"/>
        <v>8.6021528182701659E-2</v>
      </c>
      <c r="BP103">
        <f t="shared" si="14"/>
        <v>0.31435768993822022</v>
      </c>
      <c r="BQ103">
        <f t="shared" si="8"/>
        <v>89.310791242739072</v>
      </c>
      <c r="BR103"/>
      <c r="BS103" s="63"/>
      <c r="BT103"/>
    </row>
    <row r="104" spans="9:72" ht="15" hidden="1" x14ac:dyDescent="0.25">
      <c r="I104" s="16"/>
      <c r="J104" s="14"/>
      <c r="K104" s="14"/>
      <c r="L104" s="14"/>
      <c r="M104" s="14"/>
      <c r="N104" s="14"/>
      <c r="O104" s="14"/>
      <c r="P104" s="14"/>
      <c r="Q104" s="14"/>
      <c r="R104" s="14"/>
      <c r="S104" s="14"/>
      <c r="T104" s="14"/>
      <c r="U104" s="14"/>
      <c r="V104" s="96"/>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7"/>
      <c r="AU104"/>
      <c r="AV104"/>
      <c r="AW104" s="62">
        <v>15</v>
      </c>
      <c r="AX104">
        <f t="shared" si="15"/>
        <v>0.8571428571428571</v>
      </c>
      <c r="AY104">
        <f t="shared" si="0"/>
        <v>12</v>
      </c>
      <c r="AZ104">
        <f t="shared" si="9"/>
        <v>4.2309523809523811E-2</v>
      </c>
      <c r="BA104"/>
      <c r="BB104">
        <f t="shared" si="1"/>
        <v>3.8100000000000002E-2</v>
      </c>
      <c r="BC104"/>
      <c r="BD104">
        <f t="shared" si="16"/>
        <v>3.0000000000000001E-5</v>
      </c>
      <c r="BE104">
        <f t="shared" si="2"/>
        <v>0</v>
      </c>
      <c r="BF104">
        <f t="shared" si="3"/>
        <v>1.0799999999999999E-2</v>
      </c>
      <c r="BG104">
        <f t="shared" si="4"/>
        <v>1.5425E-3</v>
      </c>
      <c r="BH104">
        <f t="shared" si="10"/>
        <v>2.3999999999999998E-3</v>
      </c>
      <c r="BI104">
        <f t="shared" si="5"/>
        <v>7.5552721088435375E-3</v>
      </c>
      <c r="BJ104">
        <f>N11</f>
        <v>0.18</v>
      </c>
      <c r="BK104">
        <f t="shared" si="6"/>
        <v>1.4647959183673465E-4</v>
      </c>
      <c r="BL104">
        <f t="shared" si="7"/>
        <v>4.1666666666666664E-2</v>
      </c>
      <c r="BM104">
        <f t="shared" si="11"/>
        <v>0.27167794217687075</v>
      </c>
      <c r="BN104">
        <f t="shared" si="12"/>
        <v>5.2872500000000003E-2</v>
      </c>
      <c r="BO104">
        <f t="shared" si="13"/>
        <v>9.5182023809523827E-2</v>
      </c>
      <c r="BP104">
        <f t="shared" si="14"/>
        <v>0.32455044217687079</v>
      </c>
      <c r="BQ104">
        <f t="shared" si="8"/>
        <v>89.707012431465316</v>
      </c>
      <c r="BR104"/>
      <c r="BS104" s="63"/>
      <c r="BT104"/>
    </row>
    <row r="105" spans="9:72" ht="15" hidden="1" x14ac:dyDescent="0.25">
      <c r="I105" s="16"/>
      <c r="J105" s="14"/>
      <c r="K105" s="14"/>
      <c r="L105" s="14"/>
      <c r="M105" s="14"/>
      <c r="N105" s="14"/>
      <c r="O105" s="14"/>
      <c r="P105" s="14"/>
      <c r="Q105" s="14"/>
      <c r="R105" s="14"/>
      <c r="S105" s="14"/>
      <c r="T105" s="14"/>
      <c r="U105" s="14"/>
      <c r="V105" s="96"/>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7"/>
      <c r="AU105"/>
      <c r="AV105"/>
      <c r="AW105">
        <v>16</v>
      </c>
      <c r="AX105">
        <f t="shared" si="15"/>
        <v>0.91836734693877553</v>
      </c>
      <c r="AY105">
        <f t="shared" si="0"/>
        <v>12</v>
      </c>
      <c r="AZ105">
        <f t="shared" si="9"/>
        <v>4.8396987366375127E-2</v>
      </c>
      <c r="BA105"/>
      <c r="BB105">
        <f t="shared" si="1"/>
        <v>4.0821428571428585E-2</v>
      </c>
      <c r="BC105"/>
      <c r="BD105">
        <f t="shared" si="16"/>
        <v>3.0000000000000001E-5</v>
      </c>
      <c r="BE105">
        <f t="shared" si="2"/>
        <v>0</v>
      </c>
      <c r="BF105">
        <f t="shared" si="3"/>
        <v>1.1571428571428569E-2</v>
      </c>
      <c r="BG105">
        <f t="shared" si="4"/>
        <v>1.5425E-3</v>
      </c>
      <c r="BH105">
        <f t="shared" si="10"/>
        <v>2.3999999999999998E-3</v>
      </c>
      <c r="BI105">
        <f t="shared" si="5"/>
        <v>8.6423191725669875E-3</v>
      </c>
      <c r="BJ105">
        <f>N11</f>
        <v>0.18</v>
      </c>
      <c r="BK105">
        <f t="shared" si="6"/>
        <v>1.6815259266972094E-4</v>
      </c>
      <c r="BL105">
        <f t="shared" si="7"/>
        <v>4.1666666666666664E-2</v>
      </c>
      <c r="BM105">
        <f t="shared" si="11"/>
        <v>0.27887412579827853</v>
      </c>
      <c r="BN105">
        <f t="shared" si="12"/>
        <v>5.6365357142857161E-2</v>
      </c>
      <c r="BO105">
        <f t="shared" si="13"/>
        <v>0.10476234450923229</v>
      </c>
      <c r="BP105">
        <f t="shared" si="14"/>
        <v>0.3352394829411357</v>
      </c>
      <c r="BQ105">
        <f t="shared" si="8"/>
        <v>90.039980663189752</v>
      </c>
      <c r="BR105"/>
      <c r="BS105" s="63"/>
      <c r="BT105"/>
    </row>
    <row r="106" spans="9:72" ht="15" hidden="1" x14ac:dyDescent="0.25">
      <c r="I106" s="16"/>
      <c r="J106" s="14"/>
      <c r="K106" s="14"/>
      <c r="L106" s="14"/>
      <c r="M106" s="14"/>
      <c r="N106" s="14"/>
      <c r="O106" s="14"/>
      <c r="P106" s="14"/>
      <c r="Q106" s="14"/>
      <c r="R106" s="14"/>
      <c r="S106" s="14"/>
      <c r="T106" s="14"/>
      <c r="U106" s="14"/>
      <c r="V106" s="96"/>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7"/>
      <c r="AU106"/>
      <c r="AV106"/>
      <c r="AW106" s="62">
        <v>17</v>
      </c>
      <c r="AX106">
        <f t="shared" si="15"/>
        <v>0.97959183673469385</v>
      </c>
      <c r="AY106">
        <f t="shared" si="0"/>
        <v>12</v>
      </c>
      <c r="AZ106">
        <f t="shared" si="9"/>
        <v>5.4904275996112736E-2</v>
      </c>
      <c r="BA106"/>
      <c r="BB106">
        <f t="shared" si="1"/>
        <v>4.354285714285714E-2</v>
      </c>
      <c r="BC106"/>
      <c r="BD106">
        <f t="shared" si="16"/>
        <v>3.0000000000000001E-5</v>
      </c>
      <c r="BE106">
        <f t="shared" si="2"/>
        <v>0</v>
      </c>
      <c r="BF106">
        <f t="shared" si="3"/>
        <v>1.2342857142857142E-2</v>
      </c>
      <c r="BG106">
        <f t="shared" si="4"/>
        <v>1.5425E-3</v>
      </c>
      <c r="BH106">
        <f t="shared" si="10"/>
        <v>2.3999999999999998E-3</v>
      </c>
      <c r="BI106">
        <f t="shared" si="5"/>
        <v>9.8043349993058443E-3</v>
      </c>
      <c r="BJ106">
        <f>N11</f>
        <v>0.18</v>
      </c>
      <c r="BK106">
        <f t="shared" si="6"/>
        <v>1.913202832153269E-4</v>
      </c>
      <c r="BL106">
        <f t="shared" si="7"/>
        <v>4.1666666666666664E-2</v>
      </c>
      <c r="BM106">
        <f t="shared" si="11"/>
        <v>0.28656659794530059</v>
      </c>
      <c r="BN106">
        <f t="shared" si="12"/>
        <v>5.9858214285714285E-2</v>
      </c>
      <c r="BO106">
        <f t="shared" si="13"/>
        <v>0.11476249028182703</v>
      </c>
      <c r="BP106">
        <f t="shared" si="14"/>
        <v>0.3464248122310149</v>
      </c>
      <c r="BQ106">
        <f t="shared" si="8"/>
        <v>90.320836134907822</v>
      </c>
      <c r="BR106"/>
      <c r="BS106" s="63"/>
      <c r="BT106"/>
    </row>
    <row r="107" spans="9:72" ht="15" hidden="1" x14ac:dyDescent="0.25">
      <c r="I107" s="16"/>
      <c r="J107" s="14"/>
      <c r="K107" s="14"/>
      <c r="L107" s="14"/>
      <c r="M107" s="14"/>
      <c r="N107" s="14"/>
      <c r="O107" s="14"/>
      <c r="P107" s="14"/>
      <c r="Q107" s="14"/>
      <c r="R107" s="14"/>
      <c r="S107" s="14"/>
      <c r="T107" s="14"/>
      <c r="U107" s="14"/>
      <c r="V107" s="96"/>
      <c r="W107" s="14"/>
      <c r="X107" s="14"/>
      <c r="Y107" s="14"/>
      <c r="Z107" s="14"/>
      <c r="AA107" s="14"/>
      <c r="AB107" s="14"/>
      <c r="AC107" s="14"/>
      <c r="AD107" s="14"/>
      <c r="AE107" s="14"/>
      <c r="AF107" s="14"/>
      <c r="AG107" s="14"/>
      <c r="AH107" s="14"/>
      <c r="AI107" s="14"/>
      <c r="AJ107" s="14"/>
      <c r="AK107" s="14"/>
      <c r="AL107" s="14"/>
      <c r="AM107" s="14"/>
      <c r="AN107" s="14" t="s">
        <v>114</v>
      </c>
      <c r="AO107" s="14">
        <f>0-LOOKUP(0,AQ114:AQ314,AM114:AM314)</f>
        <v>18.288756403664145</v>
      </c>
      <c r="AP107" s="14"/>
      <c r="AQ107" s="14"/>
      <c r="AR107" s="14"/>
      <c r="AS107" s="17"/>
      <c r="AU107"/>
      <c r="AV107"/>
      <c r="AW107">
        <v>18</v>
      </c>
      <c r="AX107">
        <f t="shared" si="15"/>
        <v>1.0408163265306123</v>
      </c>
      <c r="AY107">
        <f t="shared" si="0"/>
        <v>12</v>
      </c>
      <c r="AZ107">
        <f t="shared" si="9"/>
        <v>6.1831389698736638E-2</v>
      </c>
      <c r="BA107"/>
      <c r="BB107">
        <f t="shared" si="1"/>
        <v>4.6264285714285716E-2</v>
      </c>
      <c r="BC107"/>
      <c r="BD107">
        <f t="shared" si="16"/>
        <v>3.0000000000000001E-5</v>
      </c>
      <c r="BE107">
        <f t="shared" si="2"/>
        <v>0</v>
      </c>
      <c r="BF107">
        <f t="shared" si="3"/>
        <v>1.3114285714285715E-2</v>
      </c>
      <c r="BG107">
        <f t="shared" si="4"/>
        <v>1.5425E-3</v>
      </c>
      <c r="BH107">
        <f t="shared" si="10"/>
        <v>2.3999999999999998E-3</v>
      </c>
      <c r="BI107">
        <f t="shared" si="5"/>
        <v>1.1041319589060114E-2</v>
      </c>
      <c r="BJ107">
        <f>N11</f>
        <v>0.18</v>
      </c>
      <c r="BK107">
        <f t="shared" si="6"/>
        <v>2.1598266347355269E-4</v>
      </c>
      <c r="BL107">
        <f t="shared" si="7"/>
        <v>4.1666666666666664E-2</v>
      </c>
      <c r="BM107">
        <f t="shared" si="11"/>
        <v>0.294755358617937</v>
      </c>
      <c r="BN107">
        <f t="shared" si="12"/>
        <v>6.3351071428571437E-2</v>
      </c>
      <c r="BO107">
        <f t="shared" si="13"/>
        <v>0.12518246112730808</v>
      </c>
      <c r="BP107">
        <f t="shared" si="14"/>
        <v>0.35810643004650844</v>
      </c>
      <c r="BQ107">
        <f t="shared" si="8"/>
        <v>90.558257725059519</v>
      </c>
      <c r="BR107"/>
      <c r="BS107" s="63"/>
      <c r="BT107"/>
    </row>
    <row r="108" spans="9:72" ht="15" hidden="1" x14ac:dyDescent="0.25">
      <c r="I108" s="16"/>
      <c r="J108" s="14"/>
      <c r="K108" s="14"/>
      <c r="L108" s="14"/>
      <c r="M108" s="14"/>
      <c r="N108" s="14"/>
      <c r="O108" s="14"/>
      <c r="P108" s="14"/>
      <c r="Q108" s="14"/>
      <c r="R108" s="14"/>
      <c r="S108" s="14"/>
      <c r="T108" s="14"/>
      <c r="U108" s="23"/>
      <c r="V108" s="97"/>
      <c r="W108" s="14"/>
      <c r="X108" s="14"/>
      <c r="Y108" s="14"/>
      <c r="Z108" s="14"/>
      <c r="AA108" s="14"/>
      <c r="AB108" s="14" t="s">
        <v>106</v>
      </c>
      <c r="AC108" s="14"/>
      <c r="AD108" s="14"/>
      <c r="AE108" s="14"/>
      <c r="AF108" s="14"/>
      <c r="AG108" s="14"/>
      <c r="AH108" s="14"/>
      <c r="AI108" s="23"/>
      <c r="AJ108" s="14"/>
      <c r="AK108" s="14"/>
      <c r="AL108" s="14"/>
      <c r="AM108" s="14"/>
      <c r="AN108" s="14"/>
      <c r="AO108" s="14"/>
      <c r="AP108" s="14"/>
      <c r="AQ108" s="14"/>
      <c r="AR108" s="14"/>
      <c r="AS108" s="17"/>
      <c r="AU108"/>
      <c r="AV108"/>
      <c r="AW108" s="62">
        <v>19</v>
      </c>
      <c r="AX108">
        <f t="shared" si="15"/>
        <v>1.1020408163265305</v>
      </c>
      <c r="AY108">
        <f t="shared" si="0"/>
        <v>12</v>
      </c>
      <c r="AZ108">
        <f t="shared" si="9"/>
        <v>6.917832847424682E-2</v>
      </c>
      <c r="BA108"/>
      <c r="BB108">
        <f t="shared" si="1"/>
        <v>4.8985714285714278E-2</v>
      </c>
      <c r="BC108"/>
      <c r="BD108">
        <f t="shared" si="16"/>
        <v>3.0000000000000001E-5</v>
      </c>
      <c r="BE108">
        <f t="shared" si="2"/>
        <v>0</v>
      </c>
      <c r="BF108">
        <f t="shared" si="3"/>
        <v>1.3885714285714286E-2</v>
      </c>
      <c r="BG108">
        <f t="shared" si="4"/>
        <v>1.5425E-3</v>
      </c>
      <c r="BH108">
        <f t="shared" si="10"/>
        <v>2.3999999999999998E-3</v>
      </c>
      <c r="BI108">
        <f t="shared" si="5"/>
        <v>1.235327294182979E-2</v>
      </c>
      <c r="BJ108">
        <f>N11</f>
        <v>0.18</v>
      </c>
      <c r="BK108">
        <f t="shared" si="6"/>
        <v>2.4213973344439804E-4</v>
      </c>
      <c r="BL108">
        <f t="shared" si="7"/>
        <v>4.1666666666666664E-2</v>
      </c>
      <c r="BM108">
        <f t="shared" si="11"/>
        <v>0.30344040781618764</v>
      </c>
      <c r="BN108">
        <f t="shared" si="12"/>
        <v>6.6843928571428568E-2</v>
      </c>
      <c r="BO108">
        <f t="shared" si="13"/>
        <v>0.13602225704567539</v>
      </c>
      <c r="BP108">
        <f t="shared" si="14"/>
        <v>0.37028433638761626</v>
      </c>
      <c r="BQ108">
        <f t="shared" si="8"/>
        <v>90.759107117015304</v>
      </c>
      <c r="BR108"/>
      <c r="BS108" s="63"/>
      <c r="BT108"/>
    </row>
    <row r="109" spans="9:72" ht="15" hidden="1" x14ac:dyDescent="0.25">
      <c r="I109" s="16"/>
      <c r="J109" s="14"/>
      <c r="K109" s="14"/>
      <c r="L109" s="14"/>
      <c r="M109" s="23"/>
      <c r="N109" s="14"/>
      <c r="O109" s="14"/>
      <c r="P109" s="14"/>
      <c r="Q109" s="14"/>
      <c r="R109" s="14"/>
      <c r="S109" s="14"/>
      <c r="T109" s="14"/>
      <c r="U109" s="164" t="s">
        <v>70</v>
      </c>
      <c r="V109" s="97"/>
      <c r="W109" s="14"/>
      <c r="X109" s="14"/>
      <c r="Y109" s="14"/>
      <c r="Z109" s="14"/>
      <c r="AA109" s="14"/>
      <c r="AB109" s="162" t="s">
        <v>71</v>
      </c>
      <c r="AC109" s="23"/>
      <c r="AD109" s="23"/>
      <c r="AE109" s="23"/>
      <c r="AF109" s="162" t="s">
        <v>72</v>
      </c>
      <c r="AG109" s="23"/>
      <c r="AH109" s="23"/>
      <c r="AI109" s="14"/>
      <c r="AJ109" s="14"/>
      <c r="AK109" s="14"/>
      <c r="AL109" s="14"/>
      <c r="AM109" s="14"/>
      <c r="AN109" s="162" t="s">
        <v>73</v>
      </c>
      <c r="AO109" s="163" t="s">
        <v>74</v>
      </c>
      <c r="AP109" s="163"/>
      <c r="AQ109" s="14"/>
      <c r="AR109" s="14"/>
      <c r="AS109" s="17"/>
      <c r="AU109"/>
      <c r="AV109"/>
      <c r="AW109">
        <v>20</v>
      </c>
      <c r="AX109">
        <f t="shared" si="15"/>
        <v>1.1632653061224489</v>
      </c>
      <c r="AY109">
        <f t="shared" si="0"/>
        <v>12</v>
      </c>
      <c r="AZ109">
        <f t="shared" si="9"/>
        <v>7.6945092322643335E-2</v>
      </c>
      <c r="BA109"/>
      <c r="BB109">
        <f t="shared" si="1"/>
        <v>5.1707142857142861E-2</v>
      </c>
      <c r="BC109"/>
      <c r="BD109">
        <f t="shared" si="16"/>
        <v>3.0000000000000001E-5</v>
      </c>
      <c r="BE109">
        <f t="shared" si="2"/>
        <v>0</v>
      </c>
      <c r="BF109">
        <f t="shared" si="3"/>
        <v>1.4657142857142855E-2</v>
      </c>
      <c r="BG109">
        <f t="shared" si="4"/>
        <v>1.5425E-3</v>
      </c>
      <c r="BH109">
        <f t="shared" si="10"/>
        <v>2.3999999999999998E-3</v>
      </c>
      <c r="BI109">
        <f t="shared" si="5"/>
        <v>1.3740195057614882E-2</v>
      </c>
      <c r="BJ109">
        <f>N11</f>
        <v>0.18</v>
      </c>
      <c r="BK109">
        <f t="shared" si="6"/>
        <v>2.6979149312786327E-4</v>
      </c>
      <c r="BL109">
        <f t="shared" si="7"/>
        <v>4.1666666666666664E-2</v>
      </c>
      <c r="BM109">
        <f t="shared" si="11"/>
        <v>0.31262174554005273</v>
      </c>
      <c r="BN109">
        <f t="shared" si="12"/>
        <v>7.0336785714285713E-2</v>
      </c>
      <c r="BO109">
        <f t="shared" si="13"/>
        <v>0.14728187803692905</v>
      </c>
      <c r="BP109">
        <f t="shared" si="14"/>
        <v>0.38295853125433843</v>
      </c>
      <c r="BQ109">
        <f t="shared" si="8"/>
        <v>90.928880704146792</v>
      </c>
      <c r="BR109"/>
      <c r="BS109" s="63"/>
      <c r="BT109"/>
    </row>
    <row r="110" spans="9:72" ht="15" hidden="1" x14ac:dyDescent="0.25">
      <c r="I110" s="16"/>
      <c r="J110" s="14"/>
      <c r="K110" s="14"/>
      <c r="L110" s="23" t="s">
        <v>75</v>
      </c>
      <c r="M110" s="23"/>
      <c r="N110" s="23"/>
      <c r="O110" s="14"/>
      <c r="P110" s="14"/>
      <c r="Q110" s="14"/>
      <c r="R110" s="14"/>
      <c r="S110" s="14"/>
      <c r="T110" s="14"/>
      <c r="U110" s="164"/>
      <c r="V110" s="96"/>
      <c r="W110" s="14"/>
      <c r="X110" s="14"/>
      <c r="Y110" s="14"/>
      <c r="Z110" s="14"/>
      <c r="AA110" s="14"/>
      <c r="AB110" s="162"/>
      <c r="AC110" s="23"/>
      <c r="AD110" s="23"/>
      <c r="AE110" s="23"/>
      <c r="AF110" s="162"/>
      <c r="AG110" s="23"/>
      <c r="AH110" s="14"/>
      <c r="AI110" s="14"/>
      <c r="AJ110" s="14"/>
      <c r="AK110" s="14"/>
      <c r="AL110" s="14"/>
      <c r="AM110" s="14"/>
      <c r="AN110" s="162"/>
      <c r="AO110" s="163"/>
      <c r="AP110" s="163"/>
      <c r="AQ110" s="14"/>
      <c r="AR110" s="14"/>
      <c r="AS110" s="17"/>
      <c r="AU110"/>
      <c r="AV110"/>
      <c r="AW110" s="62">
        <v>21</v>
      </c>
      <c r="AX110">
        <f t="shared" si="15"/>
        <v>1.2244897959183674</v>
      </c>
      <c r="AY110">
        <f t="shared" si="0"/>
        <v>12</v>
      </c>
      <c r="AZ110">
        <f t="shared" si="9"/>
        <v>8.5131681243926144E-2</v>
      </c>
      <c r="BA110"/>
      <c r="BB110">
        <f t="shared" si="1"/>
        <v>5.442857142857143E-2</v>
      </c>
      <c r="BC110"/>
      <c r="BD110">
        <f t="shared" si="16"/>
        <v>3.0000000000000001E-5</v>
      </c>
      <c r="BE110">
        <f t="shared" si="2"/>
        <v>0</v>
      </c>
      <c r="BF110">
        <f t="shared" si="3"/>
        <v>1.5428571428571429E-2</v>
      </c>
      <c r="BG110">
        <f t="shared" si="4"/>
        <v>1.5425E-3</v>
      </c>
      <c r="BH110">
        <f t="shared" si="10"/>
        <v>2.3999999999999998E-3</v>
      </c>
      <c r="BI110">
        <f t="shared" si="5"/>
        <v>1.5202085936415382E-2</v>
      </c>
      <c r="BJ110">
        <f>N11</f>
        <v>0.18</v>
      </c>
      <c r="BK110">
        <f t="shared" si="6"/>
        <v>2.9893794252394836E-4</v>
      </c>
      <c r="BL110">
        <f t="shared" si="7"/>
        <v>4.1666666666666664E-2</v>
      </c>
      <c r="BM110">
        <f t="shared" si="11"/>
        <v>0.32229937178953216</v>
      </c>
      <c r="BN110">
        <f t="shared" si="12"/>
        <v>7.3829642857142858E-2</v>
      </c>
      <c r="BO110">
        <f t="shared" si="13"/>
        <v>0.15896132410106903</v>
      </c>
      <c r="BP110">
        <f t="shared" si="14"/>
        <v>0.39612901464667505</v>
      </c>
      <c r="BQ110">
        <f t="shared" si="8"/>
        <v>91.072033027534033</v>
      </c>
      <c r="BR110"/>
      <c r="BS110" s="63"/>
      <c r="BT110"/>
    </row>
    <row r="111" spans="9:72" ht="15" hidden="1" x14ac:dyDescent="0.25">
      <c r="I111" s="16"/>
      <c r="J111" s="14"/>
      <c r="K111" s="14"/>
      <c r="L111" s="14"/>
      <c r="M111" s="14"/>
      <c r="N111" s="14"/>
      <c r="O111" s="14"/>
      <c r="P111" s="14"/>
      <c r="Q111" s="14"/>
      <c r="R111" s="14"/>
      <c r="S111" s="14"/>
      <c r="T111" s="14"/>
      <c r="U111" s="14"/>
      <c r="V111" s="96"/>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7"/>
      <c r="AU111"/>
      <c r="AV111"/>
      <c r="AW111">
        <v>22</v>
      </c>
      <c r="AX111">
        <f t="shared" si="15"/>
        <v>1.2857142857142858</v>
      </c>
      <c r="AY111">
        <f t="shared" si="0"/>
        <v>12</v>
      </c>
      <c r="AZ111">
        <f t="shared" si="9"/>
        <v>9.3738095238095259E-2</v>
      </c>
      <c r="BA111"/>
      <c r="BB111">
        <f t="shared" si="1"/>
        <v>5.7150000000000013E-2</v>
      </c>
      <c r="BC111"/>
      <c r="BD111">
        <f t="shared" si="16"/>
        <v>3.0000000000000001E-5</v>
      </c>
      <c r="BE111">
        <f t="shared" si="2"/>
        <v>0</v>
      </c>
      <c r="BF111">
        <f t="shared" si="3"/>
        <v>1.6199999999999999E-2</v>
      </c>
      <c r="BG111">
        <f t="shared" si="4"/>
        <v>1.5425E-3</v>
      </c>
      <c r="BH111">
        <f t="shared" si="10"/>
        <v>2.3999999999999998E-3</v>
      </c>
      <c r="BI111">
        <f t="shared" si="5"/>
        <v>1.6738945578231294E-2</v>
      </c>
      <c r="BJ111">
        <f>N11</f>
        <v>0.18</v>
      </c>
      <c r="BK111">
        <f t="shared" si="6"/>
        <v>3.2957908163265309E-4</v>
      </c>
      <c r="BL111">
        <f t="shared" si="7"/>
        <v>4.1666666666666664E-2</v>
      </c>
      <c r="BM111">
        <f t="shared" si="11"/>
        <v>0.33247328656462588</v>
      </c>
      <c r="BN111">
        <f t="shared" si="12"/>
        <v>7.7322500000000016E-2</v>
      </c>
      <c r="BO111">
        <f t="shared" si="13"/>
        <v>0.17106059523809528</v>
      </c>
      <c r="BP111">
        <f t="shared" si="14"/>
        <v>0.40979578656462595</v>
      </c>
      <c r="BQ111">
        <f t="shared" si="8"/>
        <v>91.192212426308032</v>
      </c>
      <c r="BR111"/>
      <c r="BS111" s="63"/>
      <c r="BT111"/>
    </row>
    <row r="112" spans="9:72" ht="15" hidden="1" x14ac:dyDescent="0.25">
      <c r="I112" s="16"/>
      <c r="J112" s="14"/>
      <c r="K112" s="14"/>
      <c r="L112" s="14"/>
      <c r="M112" s="14"/>
      <c r="N112" s="14"/>
      <c r="O112" s="14"/>
      <c r="P112" s="14"/>
      <c r="Q112" s="14"/>
      <c r="R112" s="14"/>
      <c r="S112" s="14"/>
      <c r="T112" s="14"/>
      <c r="U112" s="14"/>
      <c r="V112" s="96"/>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7"/>
      <c r="AU112"/>
      <c r="AV112"/>
      <c r="AW112" s="62">
        <v>23</v>
      </c>
      <c r="AX112">
        <f t="shared" si="15"/>
        <v>1.346938775510204</v>
      </c>
      <c r="AY112">
        <f t="shared" si="0"/>
        <v>12</v>
      </c>
      <c r="AZ112">
        <f t="shared" si="9"/>
        <v>0.10276433430515064</v>
      </c>
      <c r="BA112"/>
      <c r="BB112">
        <f t="shared" si="1"/>
        <v>5.9871428571428568E-2</v>
      </c>
      <c r="BC112"/>
      <c r="BD112">
        <f t="shared" si="16"/>
        <v>3.0000000000000001E-5</v>
      </c>
      <c r="BE112">
        <f t="shared" si="2"/>
        <v>0</v>
      </c>
      <c r="BF112">
        <f t="shared" si="3"/>
        <v>1.6971428571428571E-2</v>
      </c>
      <c r="BG112">
        <f t="shared" si="4"/>
        <v>1.5425E-3</v>
      </c>
      <c r="BH112">
        <f t="shared" si="10"/>
        <v>2.3999999999999998E-3</v>
      </c>
      <c r="BI112">
        <f t="shared" si="5"/>
        <v>1.8350773983062615E-2</v>
      </c>
      <c r="BJ112">
        <f>N11</f>
        <v>0.18</v>
      </c>
      <c r="BK112">
        <f t="shared" si="6"/>
        <v>3.6171491045397741E-4</v>
      </c>
      <c r="BL112">
        <f t="shared" si="7"/>
        <v>4.1666666666666664E-2</v>
      </c>
      <c r="BM112">
        <f t="shared" si="11"/>
        <v>0.34314348986533388</v>
      </c>
      <c r="BN112">
        <f t="shared" si="12"/>
        <v>8.0815357142857147E-2</v>
      </c>
      <c r="BO112">
        <f t="shared" si="13"/>
        <v>0.18357969144800781</v>
      </c>
      <c r="BP112">
        <f t="shared" si="14"/>
        <v>0.42395884700819114</v>
      </c>
      <c r="BQ112">
        <f t="shared" si="8"/>
        <v>91.292435495966302</v>
      </c>
      <c r="BR112"/>
      <c r="BS112" s="63"/>
      <c r="BT112"/>
    </row>
    <row r="113" spans="9:72" ht="15" hidden="1" x14ac:dyDescent="0.25">
      <c r="I113" s="24" t="s">
        <v>69</v>
      </c>
      <c r="J113" s="23" t="s">
        <v>76</v>
      </c>
      <c r="K113" s="23" t="s">
        <v>77</v>
      </c>
      <c r="L113" s="23" t="s">
        <v>78</v>
      </c>
      <c r="M113" s="23" t="s">
        <v>79</v>
      </c>
      <c r="N113" s="23" t="s">
        <v>80</v>
      </c>
      <c r="O113" s="23" t="s">
        <v>81</v>
      </c>
      <c r="P113" s="23" t="s">
        <v>82</v>
      </c>
      <c r="Q113" s="14"/>
      <c r="R113" s="14"/>
      <c r="S113" s="14"/>
      <c r="T113" s="23" t="s">
        <v>83</v>
      </c>
      <c r="U113" s="23" t="s">
        <v>84</v>
      </c>
      <c r="V113" s="97" t="s">
        <v>85</v>
      </c>
      <c r="W113" s="23" t="s">
        <v>86</v>
      </c>
      <c r="X113" s="14"/>
      <c r="Y113" s="14"/>
      <c r="Z113" s="14"/>
      <c r="AA113" s="23" t="s">
        <v>87</v>
      </c>
      <c r="AB113" s="23" t="s">
        <v>88</v>
      </c>
      <c r="AC113" s="23" t="s">
        <v>89</v>
      </c>
      <c r="AD113" s="23"/>
      <c r="AE113" s="23" t="s">
        <v>90</v>
      </c>
      <c r="AF113" s="23" t="s">
        <v>91</v>
      </c>
      <c r="AG113" s="23" t="s">
        <v>88</v>
      </c>
      <c r="AH113" s="23" t="s">
        <v>89</v>
      </c>
      <c r="AI113" s="14"/>
      <c r="AJ113" s="14"/>
      <c r="AK113" s="14"/>
      <c r="AL113" s="23" t="s">
        <v>92</v>
      </c>
      <c r="AM113" s="23" t="s">
        <v>93</v>
      </c>
      <c r="AN113" s="23" t="s">
        <v>94</v>
      </c>
      <c r="AO113" s="23" t="s">
        <v>95</v>
      </c>
      <c r="AP113" s="14" t="s">
        <v>96</v>
      </c>
      <c r="AQ113" s="28" t="s">
        <v>113</v>
      </c>
      <c r="AR113" s="14"/>
      <c r="AS113" s="17"/>
      <c r="AU113"/>
      <c r="AV113"/>
      <c r="AW113">
        <v>24</v>
      </c>
      <c r="AX113">
        <f t="shared" si="15"/>
        <v>1.4081632653061225</v>
      </c>
      <c r="AY113">
        <f t="shared" si="0"/>
        <v>12</v>
      </c>
      <c r="AZ113">
        <f t="shared" si="9"/>
        <v>0.11221039844509234</v>
      </c>
      <c r="BA113"/>
      <c r="BB113">
        <f t="shared" si="1"/>
        <v>6.2592857142857158E-2</v>
      </c>
      <c r="BC113"/>
      <c r="BD113">
        <f t="shared" si="16"/>
        <v>3.0000000000000001E-5</v>
      </c>
      <c r="BE113">
        <f t="shared" si="2"/>
        <v>0</v>
      </c>
      <c r="BF113">
        <f t="shared" si="3"/>
        <v>1.7742857142857144E-2</v>
      </c>
      <c r="BG113">
        <f t="shared" si="4"/>
        <v>1.5425E-3</v>
      </c>
      <c r="BH113">
        <f t="shared" si="10"/>
        <v>2.3999999999999998E-3</v>
      </c>
      <c r="BI113">
        <f t="shared" si="5"/>
        <v>2.0037571150909345E-2</v>
      </c>
      <c r="BJ113">
        <f>N11</f>
        <v>0.18</v>
      </c>
      <c r="BK113">
        <f t="shared" si="6"/>
        <v>3.953454289879217E-4</v>
      </c>
      <c r="BL113">
        <f t="shared" si="7"/>
        <v>4.1666666666666664E-2</v>
      </c>
      <c r="BM113">
        <f t="shared" si="11"/>
        <v>0.35430998169165628</v>
      </c>
      <c r="BN113">
        <f t="shared" si="12"/>
        <v>8.4308214285714306E-2</v>
      </c>
      <c r="BO113">
        <f t="shared" si="13"/>
        <v>0.19651861273080667</v>
      </c>
      <c r="BP113">
        <f t="shared" si="14"/>
        <v>0.43861819597737062</v>
      </c>
      <c r="BQ113">
        <f t="shared" si="8"/>
        <v>91.375218123865196</v>
      </c>
      <c r="BR113"/>
      <c r="BS113" s="63"/>
      <c r="BT113"/>
    </row>
    <row r="114" spans="9:72" ht="15" hidden="1" x14ac:dyDescent="0.25">
      <c r="I114" s="16">
        <v>0</v>
      </c>
      <c r="J114" s="14">
        <f t="shared" ref="J114:J177" si="17">Fstart*10^(Step*I114)</f>
        <v>100</v>
      </c>
      <c r="K114" s="14" t="str">
        <f>COMPLEX(0,2*PI()*J114,"j")</f>
        <v>628.318530717959j</v>
      </c>
      <c r="L114" s="14">
        <f t="shared" ref="L114:L177" si="18">(IMPRODUCT(K114,K114))/wn^2 + 1</f>
        <v>0.99999983999999997</v>
      </c>
      <c r="M114" s="14" t="str">
        <f>IMDIV(K114,wn*Qn)</f>
        <v>0.000628318530717959j</v>
      </c>
      <c r="N114" s="14" t="str">
        <f t="shared" ref="N114:N177" si="19">IMDIV(1/Rcsa, IMSUM(L114,M114))</f>
        <v>2.61096544442772-0.0016405182342811j</v>
      </c>
      <c r="O114" s="14">
        <f t="shared" ref="O114:O177" si="20">20*LOG(IMABS(N114),10)</f>
        <v>8.3360241958439047</v>
      </c>
      <c r="P114" s="14">
        <f t="shared" ref="P114:P177" si="21">(IMARGUMENT(N114)*(180/PI()))</f>
        <v>-3.6000001022589559E-2</v>
      </c>
      <c r="Q114" s="14"/>
      <c r="R114" s="14"/>
      <c r="S114" s="14"/>
      <c r="T114" s="14" t="str">
        <f t="shared" ref="T114:T177" si="22">IMPRODUCT(Ro, IMSUM(1, IMDIV(K114,wesr)))</f>
        <v>1.1+0.0000345575191894877j</v>
      </c>
      <c r="U114" s="14" t="str">
        <f t="shared" ref="U114:U177" si="23">IMSUM(1, IMDIV(K114,wz))</f>
        <v>1+0.0345889351160236j</v>
      </c>
      <c r="V114" s="96" t="str">
        <f>IMDIV(T114,U114)</f>
        <v>1.09868673261787-0.0379678465881659j</v>
      </c>
      <c r="W114" s="14">
        <f>(IMARGUMENT(V114)*(180/PI()))</f>
        <v>-1.9792102286878346</v>
      </c>
      <c r="X114" s="14"/>
      <c r="Y114" s="14"/>
      <c r="Z114" s="14"/>
      <c r="AA114" s="14" t="str">
        <f t="shared" ref="AA114:AA177" si="24">IMPRODUCT(gm_EA*10^-6,IMSUM(RCOMP*10^6,IMDIV(1,IMPRODUCT(K114,CCOMP*10^-12))))</f>
        <v>25-1253.18852828264j</v>
      </c>
      <c r="AB114" s="14">
        <f t="shared" ref="AB114:AB177" si="25">20*LOG(IMABS(AA114),10)</f>
        <v>61.962056219153666</v>
      </c>
      <c r="AC114" s="14">
        <f t="shared" ref="AC114:AC177" si="26">(IMARGUMENT(AA114)*(180/PI()))</f>
        <v>-88.857151589279155</v>
      </c>
      <c r="AD114" s="14"/>
      <c r="AE114" s="14" t="str">
        <f t="shared" ref="AE114:AE177" si="27">IMDIV(Rfb_upper*1000,IMSUM(IMPRODUCT(K114,Rfb_upper*1000,Cff*0.000000000001),1))</f>
        <v>33137.2549019608-6.89942543476957E-07j</v>
      </c>
      <c r="AF114" s="14" t="str">
        <f t="shared" ref="AF114:AF177" si="28">IMDIV(Rfb_lower*1000,IMSUM(AE114,Rfb_lower*1000))</f>
        <v>0.231818181818182+3.7077284206272E-12j</v>
      </c>
      <c r="AG114" s="14">
        <f>20*LOG(IMABS(AF114),10)</f>
        <v>-12.697050094485389</v>
      </c>
      <c r="AH114" s="14">
        <f>(IMARGUMENT(AF114)*(180/PI()))</f>
        <v>9.1639572192513448E-10</v>
      </c>
      <c r="AI114" s="14"/>
      <c r="AJ114" s="14"/>
      <c r="AK114" s="14"/>
      <c r="AL114" s="14" t="str">
        <f>IMPRODUCT(N114,V114,AA114,AF114)</f>
        <v>-12.6981893773947-833.938880397986j</v>
      </c>
      <c r="AM114" s="14">
        <f>20*LOG(IMABS(AL114),10)</f>
        <v>58.423691258642172</v>
      </c>
      <c r="AN114" s="14">
        <f>(IMARGUMENT(AL114)*(180/PI()))</f>
        <v>-90.872361818073188</v>
      </c>
      <c r="AO114" s="14">
        <f t="shared" ref="AO114:AO177" si="29">(IMARGUMENT(IMPRODUCT(-1,AL114))*(180/PI()))</f>
        <v>89.127638181926812</v>
      </c>
      <c r="AP114" s="14">
        <f>0-AM114</f>
        <v>-58.423691258642172</v>
      </c>
      <c r="AQ114" s="14">
        <f>-AO114</f>
        <v>-89.127638181926812</v>
      </c>
      <c r="AR114" s="14"/>
      <c r="AS114" s="17"/>
      <c r="AU114"/>
      <c r="AV114"/>
      <c r="AW114" s="62">
        <v>25</v>
      </c>
      <c r="AX114">
        <f t="shared" si="15"/>
        <v>1.4693877551020409</v>
      </c>
      <c r="AY114">
        <f t="shared" si="0"/>
        <v>12</v>
      </c>
      <c r="AZ114">
        <f t="shared" si="9"/>
        <v>0.12207628765792032</v>
      </c>
      <c r="BA114"/>
      <c r="BB114">
        <f t="shared" si="1"/>
        <v>6.5314285714285727E-2</v>
      </c>
      <c r="BC114"/>
      <c r="BD114">
        <f t="shared" si="16"/>
        <v>3.0000000000000001E-5</v>
      </c>
      <c r="BE114">
        <f t="shared" si="2"/>
        <v>0</v>
      </c>
      <c r="BF114">
        <f t="shared" si="3"/>
        <v>1.8514285714285716E-2</v>
      </c>
      <c r="BG114">
        <f t="shared" si="4"/>
        <v>1.5425E-3</v>
      </c>
      <c r="BH114">
        <f t="shared" si="10"/>
        <v>2.3999999999999998E-3</v>
      </c>
      <c r="BI114">
        <f t="shared" si="5"/>
        <v>2.1799337081771487E-2</v>
      </c>
      <c r="BJ114">
        <f>N11</f>
        <v>0.18</v>
      </c>
      <c r="BK114">
        <f t="shared" si="6"/>
        <v>4.3047063723448552E-4</v>
      </c>
      <c r="BL114">
        <f t="shared" si="7"/>
        <v>4.1666666666666664E-2</v>
      </c>
      <c r="BM114">
        <f t="shared" si="11"/>
        <v>0.36597276204359297</v>
      </c>
      <c r="BN114">
        <f t="shared" si="12"/>
        <v>8.7801071428571451E-2</v>
      </c>
      <c r="BO114">
        <f t="shared" si="13"/>
        <v>0.20987735908649177</v>
      </c>
      <c r="BP114">
        <f t="shared" si="14"/>
        <v>0.45377383347216443</v>
      </c>
      <c r="BQ114">
        <f t="shared" si="8"/>
        <v>91.442675208950902</v>
      </c>
      <c r="BR114"/>
      <c r="BS114" s="63"/>
      <c r="BT114"/>
    </row>
    <row r="115" spans="9:72" ht="15" hidden="1" x14ac:dyDescent="0.25">
      <c r="I115" s="16">
        <v>1</v>
      </c>
      <c r="J115" s="14">
        <f t="shared" si="17"/>
        <v>105.92537251772889</v>
      </c>
      <c r="K115" s="14" t="str">
        <f t="shared" ref="K115:K178" si="30">COMPLEX(0,2*PI()*J115,"j")</f>
        <v>665.548744260919j</v>
      </c>
      <c r="L115" s="14">
        <f t="shared" si="18"/>
        <v>0.99999982047704727</v>
      </c>
      <c r="M115" s="14" t="str">
        <f t="shared" ref="M115:M177" si="31">IMDIV(K115,wn*Qn)</f>
        <v>0.000665548744260919j</v>
      </c>
      <c r="N115" s="14" t="str">
        <f t="shared" si="19"/>
        <v>2.61096536962875-0.00173772503502669j</v>
      </c>
      <c r="O115" s="14">
        <f t="shared" si="20"/>
        <v>8.3360241562142807</v>
      </c>
      <c r="P115" s="14">
        <f t="shared" si="21"/>
        <v>-3.8133135321732479E-2</v>
      </c>
      <c r="Q115" s="14"/>
      <c r="R115" s="14"/>
      <c r="S115" s="14"/>
      <c r="T115" s="14" t="str">
        <f t="shared" si="22"/>
        <v>1.1+0.0000366051809343505j</v>
      </c>
      <c r="U115" s="14" t="str">
        <f t="shared" si="23"/>
        <v>1+0.0366384583715636j</v>
      </c>
      <c r="V115" s="96" t="str">
        <f t="shared" ref="V115:V178" si="32">IMDIV(T115,U115)</f>
        <v>1.09852670457971-0.0402117197548604j</v>
      </c>
      <c r="W115" s="14">
        <f t="shared" ref="W115:W178" si="33">(IMARGUMENT(V115)*(180/PI()))</f>
        <v>-2.0963838130126797</v>
      </c>
      <c r="X115" s="14"/>
      <c r="Y115" s="14"/>
      <c r="Z115" s="14"/>
      <c r="AA115" s="14" t="str">
        <f t="shared" si="24"/>
        <v>25-1183.08626016197j</v>
      </c>
      <c r="AB115" s="14">
        <f t="shared" si="25"/>
        <v>61.462267020648241</v>
      </c>
      <c r="AC115" s="14">
        <f t="shared" si="26"/>
        <v>-88.789453151071001</v>
      </c>
      <c r="AD115" s="14"/>
      <c r="AE115" s="14" t="str">
        <f t="shared" si="27"/>
        <v>33137.2549019608-7.3082420933626E-07j</v>
      </c>
      <c r="AF115" s="14" t="str">
        <f t="shared" si="28"/>
        <v>0.231818181818182+3.92742514149506E-12j</v>
      </c>
      <c r="AG115" s="14">
        <f t="shared" ref="AG115:AG178" si="34">20*LOG(IMABS(AF115),10)</f>
        <v>-12.697050094485389</v>
      </c>
      <c r="AH115" s="14">
        <f t="shared" ref="AH115:AH178" si="35">(IMARGUMENT(AF115)*(180/PI()))</f>
        <v>9.7069558218572812E-10</v>
      </c>
      <c r="AI115" s="14"/>
      <c r="AJ115" s="14"/>
      <c r="AK115" s="14"/>
      <c r="AL115" s="14" t="str">
        <f t="shared" ref="AL115:AL177" si="36">IMPRODUCT(N115,V115,AA115,AF115)</f>
        <v>-12.6963797046838-787.239665677909j</v>
      </c>
      <c r="AM115" s="14">
        <f t="shared" ref="AM115:AM178" si="37">20*LOG(IMABS(AL115),10)</f>
        <v>57.923268832153283</v>
      </c>
      <c r="AN115" s="14">
        <f t="shared" ref="AN115:AN178" si="38">(IMARGUMENT(AL115)*(180/PI()))</f>
        <v>-90.923970098434708</v>
      </c>
      <c r="AO115" s="14">
        <f>(IMARGUMENT(IMPRODUCT(-1,AL115))*(180/PI()))</f>
        <v>89.076029901565292</v>
      </c>
      <c r="AP115" s="14">
        <f t="shared" ref="AP115:AP178" si="39">0-AM115</f>
        <v>-57.923268832153283</v>
      </c>
      <c r="AQ115" s="28">
        <f t="shared" ref="AQ115:AQ178" si="40">-AO115</f>
        <v>-89.076029901565292</v>
      </c>
      <c r="AR115" s="14"/>
      <c r="AS115" s="17"/>
      <c r="AU115"/>
      <c r="AV115"/>
      <c r="AW115">
        <v>26</v>
      </c>
      <c r="AX115">
        <f t="shared" si="15"/>
        <v>1.5306122448979591</v>
      </c>
      <c r="AY115">
        <f t="shared" si="0"/>
        <v>12</v>
      </c>
      <c r="AZ115">
        <f t="shared" si="9"/>
        <v>0.13236200194363459</v>
      </c>
      <c r="BA115"/>
      <c r="BB115">
        <f t="shared" si="1"/>
        <v>6.8035714285714283E-2</v>
      </c>
      <c r="BC115"/>
      <c r="BD115">
        <f t="shared" si="16"/>
        <v>3.0000000000000001E-5</v>
      </c>
      <c r="BE115">
        <f t="shared" si="2"/>
        <v>0</v>
      </c>
      <c r="BF115">
        <f t="shared" si="3"/>
        <v>1.9285714285714288E-2</v>
      </c>
      <c r="BG115">
        <f t="shared" si="4"/>
        <v>1.5425E-3</v>
      </c>
      <c r="BH115">
        <f t="shared" si="10"/>
        <v>2.3999999999999998E-3</v>
      </c>
      <c r="BI115">
        <f t="shared" si="5"/>
        <v>2.3636071775649033E-2</v>
      </c>
      <c r="BJ115">
        <f>N11</f>
        <v>0.18</v>
      </c>
      <c r="BK115">
        <f t="shared" si="6"/>
        <v>4.670905351936692E-4</v>
      </c>
      <c r="BL115">
        <f t="shared" si="7"/>
        <v>4.1666666666666664E-2</v>
      </c>
      <c r="BM115">
        <f t="shared" si="11"/>
        <v>0.37813183092114394</v>
      </c>
      <c r="BN115">
        <f t="shared" si="12"/>
        <v>9.1293928571428581E-2</v>
      </c>
      <c r="BO115">
        <f t="shared" si="13"/>
        <v>0.22365593051506319</v>
      </c>
      <c r="BP115">
        <f t="shared" si="14"/>
        <v>0.46942575949257254</v>
      </c>
      <c r="BQ115">
        <f t="shared" si="8"/>
        <v>91.496597462666571</v>
      </c>
      <c r="BR115"/>
      <c r="BS115" s="63"/>
      <c r="BT115"/>
    </row>
    <row r="116" spans="9:72" ht="15" hidden="1" x14ac:dyDescent="0.25">
      <c r="I116" s="16">
        <v>2</v>
      </c>
      <c r="J116" s="14">
        <f t="shared" si="17"/>
        <v>112.20184543019636</v>
      </c>
      <c r="K116" s="14" t="str">
        <f t="shared" si="30"/>
        <v>704.984986645445j</v>
      </c>
      <c r="L116" s="14">
        <f t="shared" si="18"/>
        <v>0.99999979857193411</v>
      </c>
      <c r="M116" s="14" t="str">
        <f t="shared" si="31"/>
        <v>0.000704984986645445j</v>
      </c>
      <c r="N116" s="14" t="str">
        <f t="shared" si="19"/>
        <v>2.61096528570293-0.00184069169783997j</v>
      </c>
      <c r="O116" s="14">
        <f t="shared" si="20"/>
        <v>8.3360241117491274</v>
      </c>
      <c r="P116" s="14">
        <f t="shared" si="21"/>
        <v>-4.0392665799316919E-2</v>
      </c>
      <c r="Q116" s="14"/>
      <c r="R116" s="14"/>
      <c r="S116" s="14"/>
      <c r="T116" s="14" t="str">
        <f t="shared" si="22"/>
        <v>1.1+0.0000387741742654995j</v>
      </c>
      <c r="U116" s="14" t="str">
        <f t="shared" si="23"/>
        <v>1+0.0388094235148317j</v>
      </c>
      <c r="V116" s="96" t="str">
        <f t="shared" si="32"/>
        <v>1.09834720570586-0.0425874476983052j</v>
      </c>
      <c r="W116" s="14">
        <f t="shared" si="33"/>
        <v>-2.220481164985562</v>
      </c>
      <c r="X116" s="14"/>
      <c r="Y116" s="14"/>
      <c r="Z116" s="14"/>
      <c r="AA116" s="14" t="str">
        <f t="shared" si="24"/>
        <v>25-1116.90545149035j</v>
      </c>
      <c r="AB116" s="14">
        <f t="shared" si="25"/>
        <v>60.962503531635107</v>
      </c>
      <c r="AC116" s="14">
        <f t="shared" si="26"/>
        <v>-88.717747019047778</v>
      </c>
      <c r="AD116" s="14"/>
      <c r="AE116" s="14" t="str">
        <f t="shared" si="27"/>
        <v>33137.2549019608-7.74128266189178E-07j</v>
      </c>
      <c r="AF116" s="14" t="str">
        <f t="shared" si="28"/>
        <v>0.231818181818182+4.16013971148358E-12j</v>
      </c>
      <c r="AG116" s="14">
        <f t="shared" si="34"/>
        <v>-12.697050094485389</v>
      </c>
      <c r="AH116" s="14">
        <f t="shared" si="35"/>
        <v>1.0282129114433688E-9</v>
      </c>
      <c r="AI116" s="14"/>
      <c r="AJ116" s="14"/>
      <c r="AK116" s="14"/>
      <c r="AL116" s="14" t="str">
        <f t="shared" si="36"/>
        <v>-12.6943498465571-743.149852888552j</v>
      </c>
      <c r="AM116" s="14">
        <f t="shared" si="37"/>
        <v>57.422794959540596</v>
      </c>
      <c r="AN116" s="14">
        <f t="shared" si="38"/>
        <v>-90.978620848804439</v>
      </c>
      <c r="AO116" s="14">
        <f t="shared" si="29"/>
        <v>89.021379151195561</v>
      </c>
      <c r="AP116" s="14">
        <f t="shared" si="39"/>
        <v>-57.422794959540596</v>
      </c>
      <c r="AQ116" s="28">
        <f t="shared" si="40"/>
        <v>-89.021379151195561</v>
      </c>
      <c r="AR116" s="14"/>
      <c r="AS116" s="17"/>
      <c r="AU116"/>
      <c r="AV116"/>
      <c r="AW116" s="62">
        <v>27</v>
      </c>
      <c r="AX116">
        <f t="shared" si="15"/>
        <v>1.5918367346938775</v>
      </c>
      <c r="AY116">
        <f t="shared" si="0"/>
        <v>12</v>
      </c>
      <c r="AZ116">
        <f t="shared" si="9"/>
        <v>0.1430675413022352</v>
      </c>
      <c r="BA116"/>
      <c r="BB116">
        <f t="shared" si="1"/>
        <v>7.0757142857142852E-2</v>
      </c>
      <c r="BC116"/>
      <c r="BD116">
        <f t="shared" si="16"/>
        <v>3.0000000000000001E-5</v>
      </c>
      <c r="BE116">
        <f t="shared" si="2"/>
        <v>0</v>
      </c>
      <c r="BF116">
        <f t="shared" si="3"/>
        <v>2.0057142857142857E-2</v>
      </c>
      <c r="BG116">
        <f t="shared" si="4"/>
        <v>1.5425E-3</v>
      </c>
      <c r="BH116">
        <f t="shared" si="10"/>
        <v>2.3999999999999998E-3</v>
      </c>
      <c r="BI116">
        <f t="shared" si="5"/>
        <v>2.5547775232541994E-2</v>
      </c>
      <c r="BJ116">
        <f>N11</f>
        <v>0.18</v>
      </c>
      <c r="BK116">
        <f t="shared" si="6"/>
        <v>5.0520512286547268E-4</v>
      </c>
      <c r="BL116">
        <f t="shared" si="7"/>
        <v>4.1666666666666664E-2</v>
      </c>
      <c r="BM116">
        <f t="shared" si="11"/>
        <v>0.39078718832430931</v>
      </c>
      <c r="BN116">
        <f t="shared" si="12"/>
        <v>9.4786785714285712E-2</v>
      </c>
      <c r="BO116">
        <f t="shared" si="13"/>
        <v>0.23785432701652093</v>
      </c>
      <c r="BP116">
        <f t="shared" si="14"/>
        <v>0.48557397403859504</v>
      </c>
      <c r="BQ116">
        <f t="shared" si="8"/>
        <v>91.538511209719076</v>
      </c>
      <c r="BR116"/>
      <c r="BS116" s="63"/>
      <c r="BT116"/>
    </row>
    <row r="117" spans="9:72" ht="15" hidden="1" x14ac:dyDescent="0.25">
      <c r="I117" s="16">
        <v>3</v>
      </c>
      <c r="J117" s="14">
        <f t="shared" si="17"/>
        <v>118.85022274370185</v>
      </c>
      <c r="K117" s="14" t="str">
        <f t="shared" si="30"/>
        <v>746.757973298249j</v>
      </c>
      <c r="L117" s="14">
        <f t="shared" si="18"/>
        <v>0.99999977399399287</v>
      </c>
      <c r="M117" s="14" t="str">
        <f t="shared" si="31"/>
        <v>0.000746757973298249j</v>
      </c>
      <c r="N117" s="14" t="str">
        <f t="shared" si="19"/>
        <v>2.61096519153661-0.00194975951544151j</v>
      </c>
      <c r="O117" s="14">
        <f t="shared" si="20"/>
        <v>8.3360240618583994</v>
      </c>
      <c r="P117" s="14">
        <f t="shared" si="21"/>
        <v>-4.2786081904460017E-2</v>
      </c>
      <c r="Q117" s="14"/>
      <c r="R117" s="14"/>
      <c r="S117" s="14"/>
      <c r="T117" s="14" t="str">
        <f t="shared" si="22"/>
        <v>1.1+0.0000410716885314036j</v>
      </c>
      <c r="U117" s="14" t="str">
        <f t="shared" si="23"/>
        <v>1+0.0411090264300686j</v>
      </c>
      <c r="V117" s="96" t="str">
        <f t="shared" si="32"/>
        <v>1.09814587454083-0.0451026360920382j</v>
      </c>
      <c r="W117" s="14">
        <f t="shared" si="33"/>
        <v>-2.3519089311824706</v>
      </c>
      <c r="X117" s="14"/>
      <c r="Y117" s="14"/>
      <c r="Z117" s="14"/>
      <c r="AA117" s="14" t="str">
        <f t="shared" si="24"/>
        <v>25-1054.4267392625j</v>
      </c>
      <c r="AB117" s="14">
        <f t="shared" si="25"/>
        <v>60.462768885994443</v>
      </c>
      <c r="AC117" s="14">
        <f t="shared" si="26"/>
        <v>-88.641796417673021</v>
      </c>
      <c r="AD117" s="14"/>
      <c r="AE117" s="14" t="str">
        <f t="shared" si="27"/>
        <v>33137.2549019608-8.19998249725924E-07j</v>
      </c>
      <c r="AF117" s="14" t="str">
        <f t="shared" si="28"/>
        <v>0.231818181818182+4.40664348664696E-12j</v>
      </c>
      <c r="AG117" s="14">
        <f t="shared" si="34"/>
        <v>-12.697050094485389</v>
      </c>
      <c r="AH117" s="14">
        <f t="shared" si="35"/>
        <v>1.0891383567217757E-9</v>
      </c>
      <c r="AI117" s="14"/>
      <c r="AJ117" s="14"/>
      <c r="AK117" s="14"/>
      <c r="AL117" s="14" t="str">
        <f t="shared" si="36"/>
        <v>-12.6920730985588-701.523304912956j</v>
      </c>
      <c r="AM117" s="14">
        <f t="shared" si="37"/>
        <v>56.922263388681472</v>
      </c>
      <c r="AN117" s="14">
        <f t="shared" si="38"/>
        <v>-91.036491429670804</v>
      </c>
      <c r="AO117" s="14">
        <f t="shared" si="29"/>
        <v>88.963508570329196</v>
      </c>
      <c r="AP117" s="14">
        <f t="shared" si="39"/>
        <v>-56.922263388681472</v>
      </c>
      <c r="AQ117" s="28">
        <f t="shared" si="40"/>
        <v>-88.963508570329196</v>
      </c>
      <c r="AR117" s="14"/>
      <c r="AS117" s="17"/>
      <c r="AU117"/>
      <c r="AV117"/>
      <c r="AW117">
        <v>28</v>
      </c>
      <c r="AX117">
        <f t="shared" si="15"/>
        <v>1.653061224489796</v>
      </c>
      <c r="AY117">
        <f t="shared" si="0"/>
        <v>12</v>
      </c>
      <c r="AZ117">
        <f t="shared" si="9"/>
        <v>0.15419290573372207</v>
      </c>
      <c r="BA117"/>
      <c r="BB117">
        <f t="shared" si="1"/>
        <v>7.3478571428571435E-2</v>
      </c>
      <c r="BC117"/>
      <c r="BD117">
        <f t="shared" si="16"/>
        <v>3.0000000000000001E-5</v>
      </c>
      <c r="BE117">
        <f t="shared" si="2"/>
        <v>0</v>
      </c>
      <c r="BF117">
        <f t="shared" si="3"/>
        <v>2.0828571428571425E-2</v>
      </c>
      <c r="BG117">
        <f t="shared" si="4"/>
        <v>1.5425E-3</v>
      </c>
      <c r="BH117">
        <f t="shared" si="10"/>
        <v>2.3999999999999998E-3</v>
      </c>
      <c r="BI117">
        <f t="shared" si="5"/>
        <v>2.7534447452450372E-2</v>
      </c>
      <c r="BJ117">
        <f>N11</f>
        <v>0.18</v>
      </c>
      <c r="BK117">
        <f t="shared" si="6"/>
        <v>5.4481440024989585E-4</v>
      </c>
      <c r="BL117">
        <f t="shared" si="7"/>
        <v>4.1666666666666664E-2</v>
      </c>
      <c r="BM117">
        <f t="shared" si="11"/>
        <v>0.40393883425308896</v>
      </c>
      <c r="BN117">
        <f t="shared" si="12"/>
        <v>9.8279642857142871E-2</v>
      </c>
      <c r="BO117">
        <f t="shared" si="13"/>
        <v>0.25247254859086493</v>
      </c>
      <c r="BP117">
        <f t="shared" si="14"/>
        <v>0.50221847711023182</v>
      </c>
      <c r="BQ117">
        <f t="shared" si="8"/>
        <v>91.56972542271356</v>
      </c>
      <c r="BR117"/>
      <c r="BS117" s="63"/>
      <c r="BT117"/>
    </row>
    <row r="118" spans="9:72" ht="15" hidden="1" x14ac:dyDescent="0.25">
      <c r="I118" s="16">
        <v>4</v>
      </c>
      <c r="J118" s="14">
        <f t="shared" si="17"/>
        <v>125.89254117941672</v>
      </c>
      <c r="K118" s="14" t="str">
        <f t="shared" si="30"/>
        <v>791.006165022012j</v>
      </c>
      <c r="L118" s="14">
        <f t="shared" si="18"/>
        <v>0.99999974641708922</v>
      </c>
      <c r="M118" s="14" t="str">
        <f t="shared" si="31"/>
        <v>0.000791006165022012j</v>
      </c>
      <c r="N118" s="14" t="str">
        <f t="shared" si="19"/>
        <v>2.61096508588026-0.00206529000331076j</v>
      </c>
      <c r="O118" s="14">
        <f t="shared" si="20"/>
        <v>8.336024005880077</v>
      </c>
      <c r="P118" s="14">
        <f t="shared" si="21"/>
        <v>-4.5321316864924278E-2</v>
      </c>
      <c r="Q118" s="14"/>
      <c r="R118" s="14"/>
      <c r="S118" s="14"/>
      <c r="T118" s="14" t="str">
        <f t="shared" si="22"/>
        <v>1.1+0.0000435053390762107j</v>
      </c>
      <c r="U118" s="14" t="str">
        <f t="shared" si="23"/>
        <v>1+0.0435448893844617j</v>
      </c>
      <c r="V118" s="96" t="str">
        <f t="shared" si="32"/>
        <v>1.09792006518829-0.0477653024525288j</v>
      </c>
      <c r="W118" s="14">
        <f t="shared" si="33"/>
        <v>-2.4910971750431412</v>
      </c>
      <c r="X118" s="14"/>
      <c r="Y118" s="14"/>
      <c r="Z118" s="14"/>
      <c r="AA118" s="14" t="str">
        <f t="shared" si="24"/>
        <v>25-995.44303144747j</v>
      </c>
      <c r="AB118" s="14">
        <f t="shared" si="25"/>
        <v>59.963066599182604</v>
      </c>
      <c r="AC118" s="14">
        <f t="shared" si="26"/>
        <v>-88.561350672474347</v>
      </c>
      <c r="AD118" s="14"/>
      <c r="AE118" s="14" t="str">
        <f t="shared" si="27"/>
        <v>33137.2549019608-8.68586200661042E-07j</v>
      </c>
      <c r="AF118" s="14" t="str">
        <f t="shared" si="28"/>
        <v>0.231818181818182+4.66775352875903E-12j</v>
      </c>
      <c r="AG118" s="14">
        <f t="shared" si="34"/>
        <v>-12.697050094485389</v>
      </c>
      <c r="AH118" s="14">
        <f t="shared" si="35"/>
        <v>1.1536738615910121E-9</v>
      </c>
      <c r="AI118" s="14"/>
      <c r="AJ118" s="14"/>
      <c r="AK118" s="14"/>
      <c r="AL118" s="14" t="str">
        <f t="shared" si="36"/>
        <v>-12.6895195396426-662.222049945439j</v>
      </c>
      <c r="AM118" s="14">
        <f t="shared" si="37"/>
        <v>56.421667111100177</v>
      </c>
      <c r="AN118" s="14">
        <f t="shared" si="38"/>
        <v>-91.097769163228747</v>
      </c>
      <c r="AO118" s="14">
        <f t="shared" si="29"/>
        <v>88.902230836771253</v>
      </c>
      <c r="AP118" s="14">
        <f t="shared" si="39"/>
        <v>-56.421667111100177</v>
      </c>
      <c r="AQ118" s="28">
        <f t="shared" si="40"/>
        <v>-88.902230836771253</v>
      </c>
      <c r="AR118" s="14"/>
      <c r="AS118" s="17"/>
      <c r="AU118"/>
      <c r="AV118"/>
      <c r="AW118" s="62">
        <v>29</v>
      </c>
      <c r="AX118">
        <f t="shared" si="15"/>
        <v>1.7142857142857142</v>
      </c>
      <c r="AY118">
        <f t="shared" si="0"/>
        <v>12</v>
      </c>
      <c r="AZ118">
        <f t="shared" si="9"/>
        <v>0.16573809523809524</v>
      </c>
      <c r="BA118"/>
      <c r="BB118">
        <f t="shared" si="1"/>
        <v>7.6200000000000004E-2</v>
      </c>
      <c r="BC118"/>
      <c r="BD118">
        <f t="shared" si="16"/>
        <v>3.0000000000000001E-5</v>
      </c>
      <c r="BE118">
        <f t="shared" si="2"/>
        <v>0</v>
      </c>
      <c r="BF118">
        <f t="shared" si="3"/>
        <v>2.1599999999999998E-2</v>
      </c>
      <c r="BG118">
        <f t="shared" si="4"/>
        <v>1.5425E-3</v>
      </c>
      <c r="BH118">
        <f t="shared" si="10"/>
        <v>2.3999999999999998E-3</v>
      </c>
      <c r="BI118">
        <f t="shared" si="5"/>
        <v>2.9596088435374149E-2</v>
      </c>
      <c r="BJ118">
        <f>N11</f>
        <v>0.18</v>
      </c>
      <c r="BK118">
        <f t="shared" si="6"/>
        <v>5.8591836734693862E-4</v>
      </c>
      <c r="BL118">
        <f t="shared" si="7"/>
        <v>4.1666666666666664E-2</v>
      </c>
      <c r="BM118">
        <f t="shared" si="11"/>
        <v>0.41758676870748301</v>
      </c>
      <c r="BN118">
        <f t="shared" si="12"/>
        <v>0.1017725</v>
      </c>
      <c r="BO118">
        <f t="shared" si="13"/>
        <v>0.26751059523809523</v>
      </c>
      <c r="BP118">
        <f t="shared" si="14"/>
        <v>0.51935926870748295</v>
      </c>
      <c r="BQ118">
        <f t="shared" si="8"/>
        <v>91.591369060915198</v>
      </c>
      <c r="BR118"/>
      <c r="BS118" s="63"/>
      <c r="BT118"/>
    </row>
    <row r="119" spans="9:72" ht="15" hidden="1" x14ac:dyDescent="0.25">
      <c r="I119" s="16">
        <v>5</v>
      </c>
      <c r="J119" s="14">
        <f t="shared" si="17"/>
        <v>133.35214321633239</v>
      </c>
      <c r="K119" s="14" t="str">
        <f t="shared" si="30"/>
        <v>837.876226937768j</v>
      </c>
      <c r="L119" s="14">
        <f t="shared" si="18"/>
        <v>0.99999971547529443</v>
      </c>
      <c r="M119" s="14" t="str">
        <f t="shared" si="31"/>
        <v>0.000837876226937768j</v>
      </c>
      <c r="N119" s="14" t="str">
        <f t="shared" si="19"/>
        <v>2.61096496733188-0.00218766609793978j</v>
      </c>
      <c r="O119" s="14">
        <f t="shared" si="20"/>
        <v>8.3360239430713463</v>
      </c>
      <c r="P119" s="14">
        <f t="shared" si="21"/>
        <v>-4.8006773982821466E-2</v>
      </c>
      <c r="Q119" s="14"/>
      <c r="R119" s="14"/>
      <c r="S119" s="14"/>
      <c r="T119" s="14" t="str">
        <f t="shared" si="22"/>
        <v>1.1+0.0000460831924815772j</v>
      </c>
      <c r="U119" s="14" t="str">
        <f t="shared" si="23"/>
        <v>1+0.0461250862929241j</v>
      </c>
      <c r="V119" s="96" t="str">
        <f t="shared" si="32"/>
        <v>1.09766681355634-0.0505838933036834j</v>
      </c>
      <c r="W119" s="14">
        <f t="shared" si="33"/>
        <v>-2.6385006373453606</v>
      </c>
      <c r="X119" s="14"/>
      <c r="Y119" s="14"/>
      <c r="Z119" s="14"/>
      <c r="AA119" s="14" t="str">
        <f t="shared" si="24"/>
        <v>25-939.758820561015j</v>
      </c>
      <c r="AB119" s="14">
        <f t="shared" si="25"/>
        <v>59.463400614579768</v>
      </c>
      <c r="AC119" s="14">
        <f t="shared" si="26"/>
        <v>-88.476144411100762</v>
      </c>
      <c r="AD119" s="14"/>
      <c r="AE119" s="14" t="str">
        <f t="shared" si="27"/>
        <v>33137.2549019608-9.20053168687798E-07j</v>
      </c>
      <c r="AF119" s="14" t="str">
        <f t="shared" si="28"/>
        <v>0.231818181818182+4.94433531354744E-12j</v>
      </c>
      <c r="AG119" s="14">
        <f t="shared" si="34"/>
        <v>-12.697050094485389</v>
      </c>
      <c r="AH119" s="14">
        <f t="shared" si="35"/>
        <v>1.222033335529948E-9</v>
      </c>
      <c r="AI119" s="14"/>
      <c r="AJ119" s="14"/>
      <c r="AK119" s="14"/>
      <c r="AL119" s="14" t="str">
        <f t="shared" si="36"/>
        <v>-12.6866556504549-625.11582427642j</v>
      </c>
      <c r="AM119" s="14">
        <f t="shared" si="37"/>
        <v>55.920998271359316</v>
      </c>
      <c r="AN119" s="14">
        <f t="shared" si="38"/>
        <v>-91.162651821206893</v>
      </c>
      <c r="AO119" s="14">
        <f t="shared" si="29"/>
        <v>88.837348178793107</v>
      </c>
      <c r="AP119" s="14">
        <f t="shared" si="39"/>
        <v>-55.920998271359316</v>
      </c>
      <c r="AQ119" s="28">
        <f t="shared" si="40"/>
        <v>-88.837348178793107</v>
      </c>
      <c r="AR119" s="14"/>
      <c r="AS119" s="17"/>
      <c r="AU119"/>
      <c r="AV119"/>
      <c r="AW119">
        <v>30</v>
      </c>
      <c r="AX119">
        <f t="shared" si="15"/>
        <v>1.7755102040816326</v>
      </c>
      <c r="AY119">
        <f t="shared" si="0"/>
        <v>12</v>
      </c>
      <c r="AZ119">
        <f t="shared" si="9"/>
        <v>0.17770310981535473</v>
      </c>
      <c r="BA119"/>
      <c r="BB119">
        <f t="shared" si="1"/>
        <v>7.8921428571428587E-2</v>
      </c>
      <c r="BC119"/>
      <c r="BD119">
        <f t="shared" si="16"/>
        <v>3.0000000000000001E-5</v>
      </c>
      <c r="BE119">
        <f t="shared" si="2"/>
        <v>0</v>
      </c>
      <c r="BF119">
        <f t="shared" si="3"/>
        <v>2.2371428571428566E-2</v>
      </c>
      <c r="BG119">
        <f t="shared" si="4"/>
        <v>1.5425E-3</v>
      </c>
      <c r="BH119">
        <f t="shared" si="10"/>
        <v>2.3999999999999998E-3</v>
      </c>
      <c r="BI119">
        <f t="shared" si="5"/>
        <v>3.1732698181313343E-2</v>
      </c>
      <c r="BJ119">
        <f>N11</f>
        <v>0.18</v>
      </c>
      <c r="BK119">
        <f t="shared" si="6"/>
        <v>6.2851702415660129E-4</v>
      </c>
      <c r="BL119">
        <f t="shared" si="7"/>
        <v>4.1666666666666664E-2</v>
      </c>
      <c r="BM119">
        <f t="shared" si="11"/>
        <v>0.43173099168749129</v>
      </c>
      <c r="BN119">
        <f t="shared" si="12"/>
        <v>0.10526535714285716</v>
      </c>
      <c r="BO119">
        <f t="shared" si="13"/>
        <v>0.28296846695821187</v>
      </c>
      <c r="BP119">
        <f t="shared" si="14"/>
        <v>0.53699634883034852</v>
      </c>
      <c r="BQ119">
        <f t="shared" si="8"/>
        <v>91.604420967543803</v>
      </c>
      <c r="BR119"/>
      <c r="BS119" s="63"/>
      <c r="BT119"/>
    </row>
    <row r="120" spans="9:72" ht="15" hidden="1" x14ac:dyDescent="0.25">
      <c r="I120" s="16">
        <v>6</v>
      </c>
      <c r="J120" s="14">
        <f t="shared" si="17"/>
        <v>141.25375446227542</v>
      </c>
      <c r="K120" s="14" t="str">
        <f t="shared" si="30"/>
        <v>887.523514621322j</v>
      </c>
      <c r="L120" s="14">
        <f t="shared" si="18"/>
        <v>0.99999968075802959</v>
      </c>
      <c r="M120" s="14" t="str">
        <f t="shared" si="31"/>
        <v>0.000887523514621322j</v>
      </c>
      <c r="N120" s="14" t="str">
        <f t="shared" si="19"/>
        <v>2.61096483431841-0.00231729342608427j</v>
      </c>
      <c r="O120" s="14">
        <f t="shared" si="20"/>
        <v>8.3360238725987852</v>
      </c>
      <c r="P120" s="14">
        <f t="shared" si="21"/>
        <v>-5.0851354488467705E-2</v>
      </c>
      <c r="Q120" s="14"/>
      <c r="R120" s="14"/>
      <c r="S120" s="14"/>
      <c r="T120" s="14" t="str">
        <f t="shared" si="22"/>
        <v>1.1+0.0000488137933041727j</v>
      </c>
      <c r="U120" s="14" t="str">
        <f t="shared" si="23"/>
        <v>1+0.0488581694799038j</v>
      </c>
      <c r="V120" s="96" t="str">
        <f t="shared" si="32"/>
        <v>1.09738279972818-0.0535673010201464j</v>
      </c>
      <c r="W120" s="14">
        <f t="shared" si="33"/>
        <v>-2.794600047690909</v>
      </c>
      <c r="X120" s="14"/>
      <c r="Y120" s="14"/>
      <c r="Z120" s="14"/>
      <c r="AA120" s="14" t="str">
        <f t="shared" si="24"/>
        <v>25-887.18953563626j</v>
      </c>
      <c r="AB120" s="14">
        <f t="shared" si="25"/>
        <v>58.963775355439829</v>
      </c>
      <c r="AC120" s="14">
        <f t="shared" si="26"/>
        <v>-88.385896721662931</v>
      </c>
      <c r="AD120" s="14"/>
      <c r="AE120" s="14" t="str">
        <f t="shared" si="27"/>
        <v>33137.2549019608-9.74569746293718E-07j</v>
      </c>
      <c r="AF120" s="14" t="str">
        <f t="shared" si="28"/>
        <v>0.231818181818182+5.23730559940074E-12j</v>
      </c>
      <c r="AG120" s="14">
        <f t="shared" si="34"/>
        <v>-12.697050094485389</v>
      </c>
      <c r="AH120" s="14">
        <f t="shared" si="35"/>
        <v>1.2944433629509238E-9</v>
      </c>
      <c r="AI120" s="14"/>
      <c r="AJ120" s="14"/>
      <c r="AK120" s="14"/>
      <c r="AL120" s="14" t="str">
        <f t="shared" si="36"/>
        <v>-12.6834438878067-590.081640646288j</v>
      </c>
      <c r="AM120" s="14">
        <f t="shared" si="37"/>
        <v>55.42024806582841</v>
      </c>
      <c r="AN120" s="14">
        <f t="shared" si="38"/>
        <v>-91.231348122547871</v>
      </c>
      <c r="AO120" s="14">
        <f t="shared" si="29"/>
        <v>88.768651877452129</v>
      </c>
      <c r="AP120" s="14">
        <f t="shared" si="39"/>
        <v>-55.42024806582841</v>
      </c>
      <c r="AQ120" s="28">
        <f t="shared" si="40"/>
        <v>-88.768651877452129</v>
      </c>
      <c r="AR120" s="14"/>
      <c r="AS120" s="17"/>
      <c r="AU120"/>
      <c r="AV120"/>
      <c r="AW120" s="62">
        <v>31</v>
      </c>
      <c r="AX120">
        <f t="shared" si="15"/>
        <v>1.8367346938775511</v>
      </c>
      <c r="AY120">
        <f t="shared" si="0"/>
        <v>12</v>
      </c>
      <c r="AZ120">
        <f t="shared" si="9"/>
        <v>0.19008794946550051</v>
      </c>
      <c r="BA120"/>
      <c r="BB120">
        <f t="shared" si="1"/>
        <v>8.164285714285717E-2</v>
      </c>
      <c r="BC120"/>
      <c r="BD120">
        <f t="shared" si="16"/>
        <v>3.0000000000000001E-5</v>
      </c>
      <c r="BE120">
        <f t="shared" si="2"/>
        <v>0</v>
      </c>
      <c r="BF120">
        <f t="shared" si="3"/>
        <v>2.3142857142857139E-2</v>
      </c>
      <c r="BG120">
        <f t="shared" si="4"/>
        <v>1.5425E-3</v>
      </c>
      <c r="BH120">
        <f t="shared" si="10"/>
        <v>2.3999999999999998E-3</v>
      </c>
      <c r="BI120">
        <f t="shared" si="5"/>
        <v>3.3944276690267949E-2</v>
      </c>
      <c r="BJ120">
        <f>N11</f>
        <v>0.18</v>
      </c>
      <c r="BK120">
        <f t="shared" si="6"/>
        <v>6.7261037067888377E-4</v>
      </c>
      <c r="BL120">
        <f t="shared" si="7"/>
        <v>4.1666666666666664E-2</v>
      </c>
      <c r="BM120">
        <f t="shared" si="11"/>
        <v>0.44637150319311403</v>
      </c>
      <c r="BN120">
        <f t="shared" si="12"/>
        <v>0.10875821428571432</v>
      </c>
      <c r="BO120">
        <f t="shared" si="13"/>
        <v>0.29884616375121481</v>
      </c>
      <c r="BP120">
        <f t="shared" si="14"/>
        <v>0.55512971747882822</v>
      </c>
      <c r="BQ120">
        <f t="shared" si="8"/>
        <v>91.609734000207283</v>
      </c>
      <c r="BR120"/>
      <c r="BS120" s="63"/>
      <c r="BT120"/>
    </row>
    <row r="121" spans="9:72" ht="15" hidden="1" x14ac:dyDescent="0.25">
      <c r="I121" s="16">
        <v>7</v>
      </c>
      <c r="J121" s="14">
        <f t="shared" si="17"/>
        <v>149.62356560944335</v>
      </c>
      <c r="K121" s="14" t="str">
        <f t="shared" si="30"/>
        <v>940.112589045075j</v>
      </c>
      <c r="L121" s="14">
        <f t="shared" si="18"/>
        <v>0.99999964180461787</v>
      </c>
      <c r="M121" s="14" t="str">
        <f t="shared" si="31"/>
        <v>0.000940112589045075j</v>
      </c>
      <c r="N121" s="14" t="str">
        <f t="shared" si="19"/>
        <v>2.61096468507483-0.00245460164921794j</v>
      </c>
      <c r="O121" s="14">
        <f t="shared" si="20"/>
        <v>8.3360237935272323</v>
      </c>
      <c r="P121" s="14">
        <f t="shared" si="21"/>
        <v>-5.3864487044720723E-2</v>
      </c>
      <c r="Q121" s="14"/>
      <c r="R121" s="14"/>
      <c r="S121" s="14"/>
      <c r="T121" s="14" t="str">
        <f t="shared" si="22"/>
        <v>1.1+0.0000517061923974791j</v>
      </c>
      <c r="U121" s="14" t="str">
        <f t="shared" si="23"/>
        <v>1+0.0517531980269314j</v>
      </c>
      <c r="V121" s="96" t="str">
        <f t="shared" si="32"/>
        <v>1.09706430604782-0.0567248800867732j</v>
      </c>
      <c r="W121" s="14">
        <f t="shared" si="33"/>
        <v>-2.9599034856537645</v>
      </c>
      <c r="X121" s="14"/>
      <c r="Y121" s="14"/>
      <c r="Z121" s="14"/>
      <c r="AA121" s="14" t="str">
        <f t="shared" si="24"/>
        <v>25-837.560930444465j</v>
      </c>
      <c r="AB121" s="14">
        <f t="shared" si="25"/>
        <v>58.464195783109574</v>
      </c>
      <c r="AC121" s="14">
        <f t="shared" si="26"/>
        <v>-88.290310266691222</v>
      </c>
      <c r="AD121" s="14"/>
      <c r="AE121" s="14" t="str">
        <f t="shared" si="27"/>
        <v>33137.2549019608-1.03231663420671E-06j</v>
      </c>
      <c r="AF121" s="14" t="str">
        <f t="shared" si="28"/>
        <v>0.231818181818182+5.54763546605713E-12j</v>
      </c>
      <c r="AG121" s="14">
        <f t="shared" si="34"/>
        <v>-12.697050094485389</v>
      </c>
      <c r="AH121" s="14">
        <f t="shared" si="35"/>
        <v>1.371143954236789E-9</v>
      </c>
      <c r="AI121" s="14"/>
      <c r="AJ121" s="14"/>
      <c r="AK121" s="14"/>
      <c r="AL121" s="14" t="str">
        <f t="shared" si="36"/>
        <v>-12.6798422106852-557.003380741082j</v>
      </c>
      <c r="AM121" s="14">
        <f t="shared" si="37"/>
        <v>54.919406629642744</v>
      </c>
      <c r="AN121" s="14">
        <f t="shared" si="38"/>
        <v>-91.304078238018562</v>
      </c>
      <c r="AO121" s="14">
        <f t="shared" si="29"/>
        <v>88.695921761981438</v>
      </c>
      <c r="AP121" s="14">
        <f t="shared" si="39"/>
        <v>-54.919406629642744</v>
      </c>
      <c r="AQ121" s="28">
        <f t="shared" si="40"/>
        <v>-88.695921761981438</v>
      </c>
      <c r="AR121" s="14"/>
      <c r="AS121" s="17"/>
      <c r="AU121"/>
      <c r="AV121"/>
      <c r="AW121">
        <v>32</v>
      </c>
      <c r="AX121">
        <f t="shared" si="15"/>
        <v>1.8979591836734695</v>
      </c>
      <c r="AY121">
        <f t="shared" si="0"/>
        <v>12</v>
      </c>
      <c r="AZ121">
        <f t="shared" si="9"/>
        <v>0.20289261418853261</v>
      </c>
      <c r="BA121"/>
      <c r="BB121">
        <f t="shared" si="1"/>
        <v>8.4364285714285725E-2</v>
      </c>
      <c r="BC121"/>
      <c r="BD121">
        <f t="shared" si="16"/>
        <v>3.0000000000000001E-5</v>
      </c>
      <c r="BE121">
        <f t="shared" si="2"/>
        <v>0</v>
      </c>
      <c r="BF121">
        <f t="shared" si="3"/>
        <v>2.3914285714285714E-2</v>
      </c>
      <c r="BG121">
        <f t="shared" si="4"/>
        <v>1.5425E-3</v>
      </c>
      <c r="BH121">
        <f t="shared" si="10"/>
        <v>2.3999999999999998E-3</v>
      </c>
      <c r="BI121">
        <f t="shared" si="5"/>
        <v>3.6230823962237965E-2</v>
      </c>
      <c r="BJ121">
        <f>N11</f>
        <v>0.18</v>
      </c>
      <c r="BK121">
        <f t="shared" si="6"/>
        <v>7.1819840691378584E-4</v>
      </c>
      <c r="BL121">
        <f t="shared" si="7"/>
        <v>4.1666666666666664E-2</v>
      </c>
      <c r="BM121">
        <f t="shared" si="11"/>
        <v>0.46150830322435105</v>
      </c>
      <c r="BN121">
        <f t="shared" si="12"/>
        <v>0.11225107142857145</v>
      </c>
      <c r="BO121">
        <f t="shared" si="13"/>
        <v>0.31514368561710404</v>
      </c>
      <c r="BP121">
        <f t="shared" si="14"/>
        <v>0.57375937465292248</v>
      </c>
      <c r="BQ121">
        <f t="shared" si="8"/>
        <v>91.608054651810122</v>
      </c>
      <c r="BR121"/>
      <c r="BS121" s="63"/>
      <c r="BT121"/>
    </row>
    <row r="122" spans="9:72" ht="15" hidden="1" x14ac:dyDescent="0.25">
      <c r="I122" s="16">
        <v>8</v>
      </c>
      <c r="J122" s="14">
        <f t="shared" si="17"/>
        <v>158.48931924611136</v>
      </c>
      <c r="K122" s="14" t="str">
        <f t="shared" si="30"/>
        <v>995.817762032062j</v>
      </c>
      <c r="L122" s="14">
        <f t="shared" si="18"/>
        <v>0.99999959809817096</v>
      </c>
      <c r="M122" s="14" t="str">
        <f t="shared" si="31"/>
        <v>0.000995817762032062j</v>
      </c>
      <c r="N122" s="14" t="str">
        <f t="shared" si="19"/>
        <v>2.61096451762079-0.00260004588764546j</v>
      </c>
      <c r="O122" s="14">
        <f t="shared" si="20"/>
        <v>8.3360237048075234</v>
      </c>
      <c r="P122" s="14">
        <f t="shared" si="21"/>
        <v>-5.7056158999601571E-2</v>
      </c>
      <c r="Q122" s="14"/>
      <c r="R122" s="14"/>
      <c r="S122" s="14"/>
      <c r="T122" s="14" t="str">
        <f t="shared" si="22"/>
        <v>1.1+0.0000547699769117634j</v>
      </c>
      <c r="U122" s="14" t="str">
        <f t="shared" si="23"/>
        <v>1+0.054819767799865j</v>
      </c>
      <c r="V122" s="96" t="str">
        <f t="shared" si="32"/>
        <v>1.09670717047577-0.0600664624530167j</v>
      </c>
      <c r="W122" s="14">
        <f t="shared" si="33"/>
        <v>-3.1349477893676823</v>
      </c>
      <c r="X122" s="14"/>
      <c r="Y122" s="14"/>
      <c r="Z122" s="14"/>
      <c r="AA122" s="14" t="str">
        <f t="shared" si="24"/>
        <v>25-790.708505938255j</v>
      </c>
      <c r="AB122" s="14">
        <f t="shared" si="25"/>
        <v>57.964667462266206</v>
      </c>
      <c r="AC122" s="14">
        <f t="shared" si="26"/>
        <v>-88.189070351108086</v>
      </c>
      <c r="AD122" s="14"/>
      <c r="AE122" s="14" t="str">
        <f t="shared" si="27"/>
        <v>33137.2549019608-1.09348524034593E-06j</v>
      </c>
      <c r="AF122" s="14" t="str">
        <f t="shared" si="28"/>
        <v>0.231818181818182+5.87635353334662E-12j</v>
      </c>
      <c r="AG122" s="14">
        <f t="shared" si="34"/>
        <v>-12.697050094485389</v>
      </c>
      <c r="AH122" s="14">
        <f t="shared" si="35"/>
        <v>1.4523893412796273E-9</v>
      </c>
      <c r="AI122" s="14"/>
      <c r="AJ122" s="14"/>
      <c r="AK122" s="14"/>
      <c r="AL122" s="14" t="str">
        <f t="shared" si="36"/>
        <v>-12.6758035527795-525.771410483577j</v>
      </c>
      <c r="AM122" s="14">
        <f t="shared" si="37"/>
        <v>54.418462910551227</v>
      </c>
      <c r="AN122" s="14">
        <f t="shared" si="38"/>
        <v>-91.38107429802298</v>
      </c>
      <c r="AO122" s="14">
        <f t="shared" si="29"/>
        <v>88.61892570197702</v>
      </c>
      <c r="AP122" s="14">
        <f t="shared" si="39"/>
        <v>-54.418462910551227</v>
      </c>
      <c r="AQ122" s="28">
        <f t="shared" si="40"/>
        <v>-88.61892570197702</v>
      </c>
      <c r="AR122" s="14"/>
      <c r="AS122" s="17"/>
      <c r="AU122"/>
      <c r="AV122"/>
      <c r="AW122" s="62">
        <v>33</v>
      </c>
      <c r="AX122">
        <f t="shared" si="15"/>
        <v>1.9591836734693877</v>
      </c>
      <c r="AY122">
        <f t="shared" ref="AY122:AY139" si="41">Vin</f>
        <v>12</v>
      </c>
      <c r="AZ122">
        <f t="shared" si="9"/>
        <v>0.21611710398445094</v>
      </c>
      <c r="BA122"/>
      <c r="BB122">
        <f t="shared" ref="BB122:BB139" si="42">0.5*AY122*AX122*($BR$70+$BR$71)*fsw*10^-9*10^3+(0.5*($BR$75*AX122)*($BR$72+$BR$73)*fsw*10^-9*10^3)</f>
        <v>8.708571428571428E-2</v>
      </c>
      <c r="BC122"/>
      <c r="BD122">
        <f t="shared" ref="BD122:BD139" si="43">0.5*AY122*fsw*$BG$79*$BG$80*10^-9</f>
        <v>3.0000000000000001E-5</v>
      </c>
      <c r="BE122">
        <f t="shared" ref="BE122:BE139" si="44">0.5*($D$328+$G$328)*AY122*AY122*$I$35*10^-12*10^3</f>
        <v>0</v>
      </c>
      <c r="BF122">
        <f t="shared" ref="BF122:BF139" si="45">$BR$75*AX122*($BR$68+$BR$69)*fsw*10^-9*10^3</f>
        <v>2.4685714285714283E-2</v>
      </c>
      <c r="BG122">
        <f t="shared" ref="BG122:BG139" si="46">($BD$74*10^-12*Vin*fsw*10^3)+($BG$74*10^-12*$AY$79*fsw*10^3)</f>
        <v>1.5425E-3</v>
      </c>
      <c r="BH122">
        <f t="shared" si="10"/>
        <v>2.3999999999999998E-3</v>
      </c>
      <c r="BI122">
        <f t="shared" ref="BI122:BI139" si="47">((AX122^2)+($BJ$73^2)/12)*$N$10*10^-3</f>
        <v>3.8592339997223377E-2</v>
      </c>
      <c r="BJ122">
        <f>N11</f>
        <v>0.18</v>
      </c>
      <c r="BK122">
        <f t="shared" ref="BK122:BK139" si="48">(AX122*SQRT((Vin-Vout)*Vout)/Vin)^2*$N$16*10^-3</f>
        <v>7.652811328613076E-4</v>
      </c>
      <c r="BL122">
        <f t="shared" ref="BL122:BL139" si="49">C_ESR*($BJ$73/12)</f>
        <v>4.1666666666666664E-2</v>
      </c>
      <c r="BM122">
        <f t="shared" si="11"/>
        <v>0.4771413917812023</v>
      </c>
      <c r="BN122">
        <f t="shared" si="12"/>
        <v>0.11574392857142857</v>
      </c>
      <c r="BO122">
        <f t="shared" si="13"/>
        <v>0.33186103255587945</v>
      </c>
      <c r="BP122">
        <f t="shared" ref="BP122:BP139" si="50">SUM(AZ122:BL122)</f>
        <v>0.59288532035263086</v>
      </c>
      <c r="BQ122">
        <f t="shared" ref="BQ122:BQ139" si="51">Vout*AX122/(Vout*AX122+BP122)*100</f>
        <v>91.600039115440936</v>
      </c>
      <c r="BR122"/>
      <c r="BS122" s="63"/>
      <c r="BT122"/>
    </row>
    <row r="123" spans="9:72" ht="15" hidden="1" x14ac:dyDescent="0.25">
      <c r="I123" s="16">
        <v>9</v>
      </c>
      <c r="J123" s="14">
        <f t="shared" si="17"/>
        <v>167.88040181225605</v>
      </c>
      <c r="K123" s="14" t="str">
        <f t="shared" si="30"/>
        <v>1054.82367403017j</v>
      </c>
      <c r="L123" s="14">
        <f t="shared" si="18"/>
        <v>0.99999954905873101</v>
      </c>
      <c r="M123" s="14" t="str">
        <f t="shared" si="31"/>
        <v>0.00105482367403017j</v>
      </c>
      <c r="N123" s="14" t="str">
        <f t="shared" si="19"/>
        <v>2.61096432973426-0.00275410822899307j</v>
      </c>
      <c r="O123" s="14">
        <f t="shared" si="20"/>
        <v>8.3360236052623407</v>
      </c>
      <c r="P123" s="14">
        <f t="shared" si="21"/>
        <v>-6.0436949490805844E-2</v>
      </c>
      <c r="Q123" s="14"/>
      <c r="R123" s="14"/>
      <c r="S123" s="14"/>
      <c r="T123" s="14" t="str">
        <f t="shared" si="22"/>
        <v>1.1+0.0000580153020716593j</v>
      </c>
      <c r="U123" s="14" t="str">
        <f t="shared" si="23"/>
        <v>1+0.0580680432553608j</v>
      </c>
      <c r="V123" s="96" t="str">
        <f t="shared" si="32"/>
        <v>1.09630673473527-0.0636023715916794j</v>
      </c>
      <c r="W123" s="14">
        <f t="shared" si="33"/>
        <v>-3.3203000082641978</v>
      </c>
      <c r="X123" s="14"/>
      <c r="Y123" s="14"/>
      <c r="Z123" s="14"/>
      <c r="AA123" s="14" t="str">
        <f t="shared" si="24"/>
        <v>25-746.476965002805j</v>
      </c>
      <c r="AB123" s="14">
        <f t="shared" si="25"/>
        <v>57.465196634005935</v>
      </c>
      <c r="AC123" s="14">
        <f t="shared" si="26"/>
        <v>-88.081843942707977</v>
      </c>
      <c r="AD123" s="14"/>
      <c r="AE123" s="14" t="str">
        <f t="shared" si="27"/>
        <v>33137.2549019608-1.15827831426281E-06j</v>
      </c>
      <c r="AF123" s="14" t="str">
        <f t="shared" si="28"/>
        <v>0.231818181818182+6.22454937065613E-12j</v>
      </c>
      <c r="AG123" s="14">
        <f t="shared" si="34"/>
        <v>-12.697050094485389</v>
      </c>
      <c r="AH123" s="14">
        <f t="shared" si="35"/>
        <v>1.5384488201582336E-9</v>
      </c>
      <c r="AI123" s="14"/>
      <c r="AJ123" s="14"/>
      <c r="AK123" s="14"/>
      <c r="AL123" s="14" t="str">
        <f t="shared" si="36"/>
        <v>-12.6712752360923-496.282216849532j</v>
      </c>
      <c r="AM123" s="14">
        <f t="shared" si="37"/>
        <v>53.917404528226413</v>
      </c>
      <c r="AN123" s="14">
        <f t="shared" si="38"/>
        <v>-91.462580898924529</v>
      </c>
      <c r="AO123" s="14">
        <f t="shared" si="29"/>
        <v>88.537419101075471</v>
      </c>
      <c r="AP123" s="14">
        <f t="shared" si="39"/>
        <v>-53.917404528226413</v>
      </c>
      <c r="AQ123" s="28">
        <f t="shared" si="40"/>
        <v>-88.537419101075471</v>
      </c>
      <c r="AR123" s="14"/>
      <c r="AS123" s="17"/>
      <c r="AU123"/>
      <c r="AV123"/>
      <c r="AW123">
        <v>34</v>
      </c>
      <c r="AX123">
        <f t="shared" si="15"/>
        <v>2.0204081632653059</v>
      </c>
      <c r="AY123">
        <f t="shared" si="41"/>
        <v>12</v>
      </c>
      <c r="AZ123">
        <f t="shared" si="9"/>
        <v>0.22976141885325554</v>
      </c>
      <c r="BA123"/>
      <c r="BB123">
        <f t="shared" si="42"/>
        <v>8.9807142857142835E-2</v>
      </c>
      <c r="BC123"/>
      <c r="BD123">
        <f t="shared" si="43"/>
        <v>3.0000000000000001E-5</v>
      </c>
      <c r="BE123">
        <f t="shared" si="44"/>
        <v>0</v>
      </c>
      <c r="BF123">
        <f t="shared" si="45"/>
        <v>2.5457142857142855E-2</v>
      </c>
      <c r="BG123">
        <f t="shared" si="46"/>
        <v>1.5425E-3</v>
      </c>
      <c r="BH123">
        <f t="shared" si="10"/>
        <v>2.3999999999999998E-3</v>
      </c>
      <c r="BI123">
        <f t="shared" si="47"/>
        <v>4.1028824795224204E-2</v>
      </c>
      <c r="BJ123">
        <f>N11</f>
        <v>0.18</v>
      </c>
      <c r="BK123">
        <f t="shared" si="48"/>
        <v>8.1385854852144895E-4</v>
      </c>
      <c r="BL123">
        <f t="shared" si="49"/>
        <v>4.1666666666666664E-2</v>
      </c>
      <c r="BM123">
        <f t="shared" si="11"/>
        <v>0.49327076886366789</v>
      </c>
      <c r="BN123">
        <f t="shared" si="12"/>
        <v>0.1192367857142857</v>
      </c>
      <c r="BO123">
        <f t="shared" si="13"/>
        <v>0.34899820456754121</v>
      </c>
      <c r="BP123">
        <f t="shared" si="50"/>
        <v>0.61250755457795347</v>
      </c>
      <c r="BQ123">
        <f t="shared" si="51"/>
        <v>91.586266523085385</v>
      </c>
      <c r="BR123"/>
      <c r="BS123" s="63"/>
      <c r="BT123"/>
    </row>
    <row r="124" spans="9:72" ht="15" hidden="1" x14ac:dyDescent="0.25">
      <c r="I124" s="16">
        <v>10</v>
      </c>
      <c r="J124" s="14">
        <f t="shared" si="17"/>
        <v>177.82794100389231</v>
      </c>
      <c r="K124" s="14" t="str">
        <f t="shared" si="30"/>
        <v>1117.32590612165j</v>
      </c>
      <c r="L124" s="14">
        <f t="shared" si="18"/>
        <v>0.99999949403557442</v>
      </c>
      <c r="M124" s="14" t="str">
        <f t="shared" si="31"/>
        <v>0.00111732590612165j</v>
      </c>
      <c r="N124" s="14" t="str">
        <f t="shared" si="19"/>
        <v>2.6109641189221-0.00291729932607543j</v>
      </c>
      <c r="O124" s="14">
        <f t="shared" si="20"/>
        <v>8.3360234935707869</v>
      </c>
      <c r="P124" s="14">
        <f t="shared" si="21"/>
        <v>-6.4018064511842429E-2</v>
      </c>
      <c r="Q124" s="14"/>
      <c r="R124" s="14"/>
      <c r="S124" s="14"/>
      <c r="T124" s="14" t="str">
        <f t="shared" si="22"/>
        <v>1.1+0.0000614529248366907j</v>
      </c>
      <c r="U124" s="14" t="str">
        <f t="shared" si="23"/>
        <v>1+0.0615087911319968j</v>
      </c>
      <c r="V124" s="96" t="str">
        <f t="shared" si="32"/>
        <v>1.0958577867354-0.0673434347898433j</v>
      </c>
      <c r="W124" s="14">
        <f t="shared" si="33"/>
        <v>-3.5165588953809874</v>
      </c>
      <c r="X124" s="14"/>
      <c r="Y124" s="14"/>
      <c r="Z124" s="14"/>
      <c r="AA124" s="14" t="str">
        <f t="shared" si="24"/>
        <v>25-704.719697707805j</v>
      </c>
      <c r="AB124" s="14">
        <f t="shared" si="25"/>
        <v>56.96579029771469</v>
      </c>
      <c r="AC124" s="14">
        <f t="shared" si="26"/>
        <v>-87.968278643774624</v>
      </c>
      <c r="AD124" s="14"/>
      <c r="AE124" s="14" t="str">
        <f t="shared" si="27"/>
        <v>33137.2549019608-1.22691061917495E-06j</v>
      </c>
      <c r="AF124" s="14" t="str">
        <f t="shared" si="28"/>
        <v>0.231818181818182+6.59337710841744E-12j</v>
      </c>
      <c r="AG124" s="14">
        <f t="shared" si="34"/>
        <v>-12.697050094485389</v>
      </c>
      <c r="AH124" s="14">
        <f t="shared" si="35"/>
        <v>1.6296076437472102E-9</v>
      </c>
      <c r="AI124" s="14"/>
      <c r="AJ124" s="14"/>
      <c r="AK124" s="14"/>
      <c r="AL124" s="14" t="str">
        <f t="shared" si="36"/>
        <v>-12.6661983198333-468.438065011252j</v>
      </c>
      <c r="AM124" s="14">
        <f t="shared" si="37"/>
        <v>53.416217617482104</v>
      </c>
      <c r="AN124" s="14">
        <f t="shared" si="38"/>
        <v>-91.548855602037833</v>
      </c>
      <c r="AO124" s="14">
        <f t="shared" si="29"/>
        <v>88.451144397962167</v>
      </c>
      <c r="AP124" s="14">
        <f t="shared" si="39"/>
        <v>-53.416217617482104</v>
      </c>
      <c r="AQ124" s="28">
        <f t="shared" si="40"/>
        <v>-88.451144397962167</v>
      </c>
      <c r="AR124" s="14"/>
      <c r="AS124" s="17"/>
      <c r="AU124"/>
      <c r="AV124"/>
      <c r="AW124" s="62">
        <v>35</v>
      </c>
      <c r="AX124">
        <f t="shared" si="15"/>
        <v>2.0816326530612246</v>
      </c>
      <c r="AY124">
        <f t="shared" si="41"/>
        <v>12</v>
      </c>
      <c r="AZ124">
        <f t="shared" si="9"/>
        <v>0.24382555879494658</v>
      </c>
      <c r="BA124"/>
      <c r="BB124">
        <f t="shared" si="42"/>
        <v>9.2528571428571432E-2</v>
      </c>
      <c r="BC124"/>
      <c r="BD124">
        <f t="shared" si="43"/>
        <v>3.0000000000000001E-5</v>
      </c>
      <c r="BE124">
        <f t="shared" si="44"/>
        <v>0</v>
      </c>
      <c r="BF124">
        <f t="shared" si="45"/>
        <v>2.6228571428571431E-2</v>
      </c>
      <c r="BG124">
        <f t="shared" si="46"/>
        <v>1.5425E-3</v>
      </c>
      <c r="BH124">
        <f t="shared" si="10"/>
        <v>2.3999999999999998E-3</v>
      </c>
      <c r="BI124">
        <f t="shared" si="47"/>
        <v>4.3540278356240456E-2</v>
      </c>
      <c r="BJ124">
        <f>N11</f>
        <v>0.18</v>
      </c>
      <c r="BK124">
        <f t="shared" si="48"/>
        <v>8.6393065389421075E-4</v>
      </c>
      <c r="BL124">
        <f t="shared" si="49"/>
        <v>4.1666666666666664E-2</v>
      </c>
      <c r="BM124">
        <f t="shared" si="11"/>
        <v>0.50989643447174793</v>
      </c>
      <c r="BN124">
        <f t="shared" si="12"/>
        <v>0.12272964285714287</v>
      </c>
      <c r="BO124">
        <f t="shared" si="13"/>
        <v>0.36655520165208944</v>
      </c>
      <c r="BP124">
        <f t="shared" si="50"/>
        <v>0.63262607732889076</v>
      </c>
      <c r="BQ124">
        <f t="shared" si="51"/>
        <v>91.567249921693403</v>
      </c>
      <c r="BR124"/>
      <c r="BS124" s="63"/>
      <c r="BT124"/>
    </row>
    <row r="125" spans="9:72" ht="15" hidden="1" x14ac:dyDescent="0.25">
      <c r="I125" s="16">
        <v>11</v>
      </c>
      <c r="J125" s="14">
        <f t="shared" si="17"/>
        <v>188.36490894898009</v>
      </c>
      <c r="K125" s="14" t="str">
        <f t="shared" si="30"/>
        <v>1183.53162829645j</v>
      </c>
      <c r="L125" s="14">
        <f t="shared" si="18"/>
        <v>0.99999943229857724</v>
      </c>
      <c r="M125" s="14" t="str">
        <f t="shared" si="31"/>
        <v>0.00118353162829645j</v>
      </c>
      <c r="N125" s="14" t="str">
        <f t="shared" si="19"/>
        <v>2.61096388238696-0.00309016008943294j</v>
      </c>
      <c r="O125" s="14">
        <f t="shared" si="20"/>
        <v>8.3360233682507712</v>
      </c>
      <c r="P125" s="14">
        <f t="shared" si="21"/>
        <v>-6.7811374056044579E-2</v>
      </c>
      <c r="Q125" s="14"/>
      <c r="R125" s="14"/>
      <c r="S125" s="14"/>
      <c r="T125" s="14" t="str">
        <f t="shared" si="22"/>
        <v>1.1+0.0000650942395563047j</v>
      </c>
      <c r="U125" s="14" t="str">
        <f t="shared" si="23"/>
        <v>1+0.0651534161377195j</v>
      </c>
      <c r="V125" s="96" t="str">
        <f t="shared" si="32"/>
        <v>1.09535449672527-0.0713009931039074j</v>
      </c>
      <c r="W125" s="14">
        <f t="shared" si="33"/>
        <v>-3.7243564331028534</v>
      </c>
      <c r="X125" s="14"/>
      <c r="Y125" s="14"/>
      <c r="Z125" s="14"/>
      <c r="AA125" s="14" t="str">
        <f t="shared" si="24"/>
        <v>25-665.29829535398j</v>
      </c>
      <c r="AB125" s="14">
        <f t="shared" si="25"/>
        <v>56.466456302757194</v>
      </c>
      <c r="AC125" s="14">
        <f t="shared" si="26"/>
        <v>-87.848001612651444</v>
      </c>
      <c r="AD125" s="14"/>
      <c r="AE125" s="14" t="str">
        <f t="shared" si="27"/>
        <v>33137.2549019608-1.29960964382064E-06j</v>
      </c>
      <c r="AF125" s="14" t="str">
        <f t="shared" si="28"/>
        <v>0.231818181818182+6.98405926358984E-12j</v>
      </c>
      <c r="AG125" s="14">
        <f t="shared" si="34"/>
        <v>-12.697050094485389</v>
      </c>
      <c r="AH125" s="14">
        <f t="shared" si="35"/>
        <v>1.726167967216618E-9</v>
      </c>
      <c r="AI125" s="14"/>
      <c r="AJ125" s="14"/>
      <c r="AK125" s="14"/>
      <c r="AL125" s="14" t="str">
        <f t="shared" si="36"/>
        <v>-12.6605068784213-442.14667467884j</v>
      </c>
      <c r="AM125" s="14">
        <f t="shared" si="37"/>
        <v>52.914886653707114</v>
      </c>
      <c r="AN125" s="14">
        <f t="shared" si="38"/>
        <v>-91.64016941808417</v>
      </c>
      <c r="AO125" s="14">
        <f t="shared" si="29"/>
        <v>88.35983058191583</v>
      </c>
      <c r="AP125" s="14">
        <f t="shared" si="39"/>
        <v>-52.914886653707114</v>
      </c>
      <c r="AQ125" s="28">
        <f t="shared" si="40"/>
        <v>-88.35983058191583</v>
      </c>
      <c r="AR125" s="14"/>
      <c r="AS125" s="17"/>
      <c r="AU125"/>
      <c r="AV125"/>
      <c r="AW125">
        <v>36</v>
      </c>
      <c r="AX125">
        <f t="shared" si="15"/>
        <v>2.1428571428571428</v>
      </c>
      <c r="AY125">
        <f t="shared" si="41"/>
        <v>12</v>
      </c>
      <c r="AZ125">
        <f t="shared" si="9"/>
        <v>0.25830952380952377</v>
      </c>
      <c r="BA125"/>
      <c r="BB125">
        <f t="shared" si="42"/>
        <v>9.5250000000000015E-2</v>
      </c>
      <c r="BC125"/>
      <c r="BD125">
        <f t="shared" si="43"/>
        <v>3.0000000000000001E-5</v>
      </c>
      <c r="BE125">
        <f t="shared" si="44"/>
        <v>0</v>
      </c>
      <c r="BF125">
        <f t="shared" si="45"/>
        <v>2.7E-2</v>
      </c>
      <c r="BG125">
        <f t="shared" si="46"/>
        <v>1.5425E-3</v>
      </c>
      <c r="BH125">
        <f t="shared" si="10"/>
        <v>2.3999999999999998E-3</v>
      </c>
      <c r="BI125">
        <f t="shared" si="47"/>
        <v>4.6126700680272102E-2</v>
      </c>
      <c r="BJ125">
        <f>N11</f>
        <v>0.18</v>
      </c>
      <c r="BK125">
        <f t="shared" si="48"/>
        <v>9.1549744897959139E-4</v>
      </c>
      <c r="BL125">
        <f t="shared" si="49"/>
        <v>4.1666666666666664E-2</v>
      </c>
      <c r="BM125">
        <f t="shared" si="11"/>
        <v>0.52701838860544215</v>
      </c>
      <c r="BN125">
        <f t="shared" si="12"/>
        <v>0.12622250000000002</v>
      </c>
      <c r="BO125">
        <f t="shared" si="13"/>
        <v>0.38453202380952378</v>
      </c>
      <c r="BP125">
        <f t="shared" si="50"/>
        <v>0.65324088860544205</v>
      </c>
      <c r="BQ125">
        <f t="shared" si="51"/>
        <v>91.543445425267862</v>
      </c>
      <c r="BR125"/>
      <c r="BS125" s="63"/>
      <c r="BT125"/>
    </row>
    <row r="126" spans="9:72" ht="15" hidden="1" x14ac:dyDescent="0.25">
      <c r="I126" s="16">
        <v>12</v>
      </c>
      <c r="J126" s="14">
        <f t="shared" si="17"/>
        <v>199.52623149688799</v>
      </c>
      <c r="K126" s="14" t="str">
        <f t="shared" si="30"/>
        <v>1253.66028613816j</v>
      </c>
      <c r="L126" s="14">
        <f t="shared" si="18"/>
        <v>0.9999993630285271</v>
      </c>
      <c r="M126" s="14" t="str">
        <f t="shared" si="31"/>
        <v>0.00125366028613816j</v>
      </c>
      <c r="N126" s="14" t="str">
        <f t="shared" si="19"/>
        <v>2.61096361699016-0.00327326348014767j</v>
      </c>
      <c r="O126" s="14">
        <f t="shared" si="20"/>
        <v>8.336023227639366</v>
      </c>
      <c r="P126" s="14">
        <f t="shared" si="21"/>
        <v>-7.1829451461592642E-2</v>
      </c>
      <c r="Q126" s="14"/>
      <c r="R126" s="14"/>
      <c r="S126" s="14"/>
      <c r="T126" s="14" t="str">
        <f t="shared" si="22"/>
        <v>1.1+0.0000689513157375988j</v>
      </c>
      <c r="U126" s="14" t="str">
        <f t="shared" si="23"/>
        <v>1+0.0690139987519057j</v>
      </c>
      <c r="V126" s="96" t="str">
        <f t="shared" si="32"/>
        <v>1.09479034660491-0.0754869082984518j</v>
      </c>
      <c r="W126" s="14">
        <f t="shared" si="33"/>
        <v>-3.9443593843282803</v>
      </c>
      <c r="X126" s="14"/>
      <c r="Y126" s="14"/>
      <c r="Z126" s="14"/>
      <c r="AA126" s="14" t="str">
        <f t="shared" si="24"/>
        <v>25-628.08209170341j</v>
      </c>
      <c r="AB126" s="14">
        <f t="shared" si="25"/>
        <v>55.967203451137955</v>
      </c>
      <c r="AC126" s="14">
        <f t="shared" si="26"/>
        <v>-87.720618434327903</v>
      </c>
      <c r="AD126" s="14"/>
      <c r="AE126" s="14" t="str">
        <f t="shared" si="27"/>
        <v>33137.2549019608-1.37661635649335E-06j</v>
      </c>
      <c r="AF126" s="14" t="str">
        <f t="shared" si="28"/>
        <v>0.231818181818182+7.39789079181653E-12j</v>
      </c>
      <c r="AG126" s="14">
        <f t="shared" si="34"/>
        <v>-12.697050094485389</v>
      </c>
      <c r="AH126" s="14">
        <f t="shared" si="35"/>
        <v>1.8284498495559206E-9</v>
      </c>
      <c r="AI126" s="14"/>
      <c r="AJ126" s="14"/>
      <c r="AK126" s="14"/>
      <c r="AL126" s="14" t="str">
        <f t="shared" si="36"/>
        <v>-12.6541272020975-417.320914574448j</v>
      </c>
      <c r="AM126" s="14">
        <f t="shared" si="37"/>
        <v>52.413394258687518</v>
      </c>
      <c r="AN126" s="14">
        <f t="shared" si="38"/>
        <v>-91.736807268289311</v>
      </c>
      <c r="AO126" s="14">
        <f t="shared" si="29"/>
        <v>88.263192731710689</v>
      </c>
      <c r="AP126" s="14">
        <f t="shared" si="39"/>
        <v>-52.413394258687518</v>
      </c>
      <c r="AQ126" s="28">
        <f t="shared" si="40"/>
        <v>-88.263192731710689</v>
      </c>
      <c r="AR126" s="14"/>
      <c r="AS126" s="17"/>
      <c r="AU126"/>
      <c r="AV126"/>
      <c r="AW126" s="62">
        <v>37</v>
      </c>
      <c r="AX126">
        <f t="shared" si="15"/>
        <v>2.204081632653061</v>
      </c>
      <c r="AY126">
        <f t="shared" si="41"/>
        <v>12</v>
      </c>
      <c r="AZ126">
        <f t="shared" si="9"/>
        <v>0.27321331389698728</v>
      </c>
      <c r="BA126"/>
      <c r="BB126">
        <f t="shared" si="42"/>
        <v>9.7971428571428557E-2</v>
      </c>
      <c r="BC126"/>
      <c r="BD126">
        <f t="shared" si="43"/>
        <v>3.0000000000000001E-5</v>
      </c>
      <c r="BE126">
        <f t="shared" si="44"/>
        <v>0</v>
      </c>
      <c r="BF126">
        <f t="shared" si="45"/>
        <v>2.7771428571428572E-2</v>
      </c>
      <c r="BG126">
        <f t="shared" si="46"/>
        <v>1.5425E-3</v>
      </c>
      <c r="BH126">
        <f t="shared" si="10"/>
        <v>2.3999999999999998E-3</v>
      </c>
      <c r="BI126">
        <f t="shared" si="47"/>
        <v>4.8788091767319158E-2</v>
      </c>
      <c r="BJ126">
        <f>N11</f>
        <v>0.18</v>
      </c>
      <c r="BK126">
        <f t="shared" si="48"/>
        <v>9.6855893377759215E-4</v>
      </c>
      <c r="BL126">
        <f t="shared" si="49"/>
        <v>4.1666666666666664E-2</v>
      </c>
      <c r="BM126">
        <f t="shared" si="11"/>
        <v>0.54463663126475081</v>
      </c>
      <c r="BN126">
        <f t="shared" si="12"/>
        <v>0.12971535714285715</v>
      </c>
      <c r="BO126">
        <f t="shared" si="13"/>
        <v>0.40292867103984437</v>
      </c>
      <c r="BP126">
        <f t="shared" si="50"/>
        <v>0.67435198840760779</v>
      </c>
      <c r="BQ126">
        <f t="shared" si="51"/>
        <v>91.515259887066165</v>
      </c>
      <c r="BR126"/>
      <c r="BS126" s="63"/>
      <c r="BT126"/>
    </row>
    <row r="127" spans="9:72" ht="15" hidden="1" x14ac:dyDescent="0.25">
      <c r="I127" s="16">
        <v>13</v>
      </c>
      <c r="J127" s="14">
        <f t="shared" si="17"/>
        <v>211.34890398366468</v>
      </c>
      <c r="K127" s="14" t="str">
        <f t="shared" si="30"/>
        <v>1327.94432819867j</v>
      </c>
      <c r="L127" s="14">
        <f t="shared" si="18"/>
        <v>0.99999928530625259</v>
      </c>
      <c r="M127" s="14" t="str">
        <f t="shared" si="31"/>
        <v>0.00132794432819867j</v>
      </c>
      <c r="N127" s="14" t="str">
        <f t="shared" si="19"/>
        <v>2.61096331921005-0.00346721640887764j</v>
      </c>
      <c r="O127" s="14">
        <f t="shared" si="20"/>
        <v>8.3360230698707483</v>
      </c>
      <c r="P127" s="14">
        <f t="shared" si="21"/>
        <v>-7.6085615087980396E-2</v>
      </c>
      <c r="Q127" s="14"/>
      <c r="R127" s="14"/>
      <c r="S127" s="14"/>
      <c r="T127" s="14" t="str">
        <f t="shared" si="22"/>
        <v>1.1+0.0000730369380509268j</v>
      </c>
      <c r="U127" s="14" t="str">
        <f t="shared" si="23"/>
        <v>1+0.0731033352673368j</v>
      </c>
      <c r="V127" s="96" t="str">
        <f t="shared" si="32"/>
        <v>1.09415805179538-0.0799135659578027j</v>
      </c>
      <c r="W127" s="14">
        <f t="shared" si="33"/>
        <v>-4.1772708588215082</v>
      </c>
      <c r="X127" s="14"/>
      <c r="Y127" s="14"/>
      <c r="Z127" s="14"/>
      <c r="AA127" s="14" t="str">
        <f t="shared" si="24"/>
        <v>25-592.947729873015j</v>
      </c>
      <c r="AB127" s="14">
        <f t="shared" si="25"/>
        <v>55.468041612417579</v>
      </c>
      <c r="AC127" s="14">
        <f t="shared" si="26"/>
        <v>-87.585711939422069</v>
      </c>
      <c r="AD127" s="14"/>
      <c r="AE127" s="14" t="str">
        <f t="shared" si="27"/>
        <v>33137.2549019608-1.45818600375556E-06j</v>
      </c>
      <c r="AF127" s="14" t="str">
        <f t="shared" si="28"/>
        <v>0.231818181818182+7.83624337968638E-12j</v>
      </c>
      <c r="AG127" s="14">
        <f t="shared" si="34"/>
        <v>-12.697050094485389</v>
      </c>
      <c r="AH127" s="14">
        <f t="shared" si="35"/>
        <v>1.9367923144419517E-9</v>
      </c>
      <c r="AI127" s="14"/>
      <c r="AJ127" s="14"/>
      <c r="AK127" s="14"/>
      <c r="AL127" s="14" t="str">
        <f t="shared" si="36"/>
        <v>-12.6469769133955-393.878514036236j</v>
      </c>
      <c r="AM127" s="14">
        <f t="shared" si="37"/>
        <v>51.911720984851499</v>
      </c>
      <c r="AN127" s="14">
        <f t="shared" si="38"/>
        <v>-91.839068411394763</v>
      </c>
      <c r="AO127" s="14">
        <f t="shared" si="29"/>
        <v>88.160931588605237</v>
      </c>
      <c r="AP127" s="14">
        <f t="shared" si="39"/>
        <v>-51.911720984851499</v>
      </c>
      <c r="AQ127" s="28">
        <f t="shared" si="40"/>
        <v>-88.160931588605237</v>
      </c>
      <c r="AR127" s="14"/>
      <c r="AS127" s="17"/>
      <c r="AU127"/>
      <c r="AV127"/>
      <c r="AW127">
        <v>38</v>
      </c>
      <c r="AX127">
        <f t="shared" si="15"/>
        <v>2.2653061224489797</v>
      </c>
      <c r="AY127">
        <f t="shared" si="41"/>
        <v>12</v>
      </c>
      <c r="AZ127">
        <f t="shared" si="9"/>
        <v>0.28853692905733724</v>
      </c>
      <c r="BA127"/>
      <c r="BB127">
        <f t="shared" si="42"/>
        <v>0.10069285714285715</v>
      </c>
      <c r="BC127"/>
      <c r="BD127">
        <f t="shared" si="43"/>
        <v>3.0000000000000001E-5</v>
      </c>
      <c r="BE127">
        <f t="shared" si="44"/>
        <v>0</v>
      </c>
      <c r="BF127">
        <f t="shared" si="45"/>
        <v>2.8542857142857144E-2</v>
      </c>
      <c r="BG127">
        <f t="shared" si="46"/>
        <v>1.5425E-3</v>
      </c>
      <c r="BH127">
        <f t="shared" si="10"/>
        <v>2.3999999999999998E-3</v>
      </c>
      <c r="BI127">
        <f t="shared" si="47"/>
        <v>5.1524451617381645E-2</v>
      </c>
      <c r="BJ127">
        <f>N11</f>
        <v>0.18</v>
      </c>
      <c r="BK127">
        <f t="shared" si="48"/>
        <v>1.0231151082882128E-3</v>
      </c>
      <c r="BL127">
        <f t="shared" si="49"/>
        <v>4.1666666666666664E-2</v>
      </c>
      <c r="BM127">
        <f t="shared" si="11"/>
        <v>0.56275116244967383</v>
      </c>
      <c r="BN127">
        <f t="shared" si="12"/>
        <v>0.1332082142857143</v>
      </c>
      <c r="BO127">
        <f t="shared" si="13"/>
        <v>0.42174514334305152</v>
      </c>
      <c r="BP127">
        <f t="shared" si="50"/>
        <v>0.6959593767353881</v>
      </c>
      <c r="BQ127">
        <f t="shared" si="51"/>
        <v>91.483057363767315</v>
      </c>
      <c r="BR127"/>
      <c r="BS127" s="63"/>
      <c r="BT127"/>
    </row>
    <row r="128" spans="9:72" ht="15" hidden="1" x14ac:dyDescent="0.25">
      <c r="I128" s="16">
        <v>14</v>
      </c>
      <c r="J128" s="14">
        <f t="shared" si="17"/>
        <v>223.87211385683398</v>
      </c>
      <c r="K128" s="14" t="str">
        <f t="shared" si="30"/>
        <v>1406.62997647249j</v>
      </c>
      <c r="L128" s="14">
        <f t="shared" si="18"/>
        <v>0.99999919810042615</v>
      </c>
      <c r="M128" s="14" t="str">
        <f t="shared" si="31"/>
        <v>0.00140662997647249j</v>
      </c>
      <c r="N128" s="14" t="str">
        <f t="shared" si="19"/>
        <v>2.61096298509525-0.00367266174740097j</v>
      </c>
      <c r="O128" s="14">
        <f t="shared" si="20"/>
        <v>8.336022892851366</v>
      </c>
      <c r="P128" s="14">
        <f t="shared" si="21"/>
        <v>-8.0593972462094404E-2</v>
      </c>
      <c r="Q128" s="14"/>
      <c r="R128" s="14"/>
      <c r="S128" s="14"/>
      <c r="T128" s="14" t="str">
        <f t="shared" si="22"/>
        <v>1.1+0.0000773646487059869j</v>
      </c>
      <c r="U128" s="14" t="str">
        <f t="shared" si="23"/>
        <v>1+0.0774349802048105j</v>
      </c>
      <c r="V128" s="96" t="str">
        <f t="shared" si="32"/>
        <v>1.09344947505629-0.0845938738072381j</v>
      </c>
      <c r="W128" s="14">
        <f t="shared" si="33"/>
        <v>-4.4238318818526956</v>
      </c>
      <c r="X128" s="14"/>
      <c r="Y128" s="14"/>
      <c r="Z128" s="14"/>
      <c r="AA128" s="14" t="str">
        <f t="shared" si="24"/>
        <v>25-559.77875345567j</v>
      </c>
      <c r="AB128" s="14">
        <f t="shared" si="25"/>
        <v>54.968981852310613</v>
      </c>
      <c r="AC128" s="14">
        <f t="shared" si="26"/>
        <v>-87.442840971346214</v>
      </c>
      <c r="AD128" s="14"/>
      <c r="AE128" s="14" t="str">
        <f t="shared" si="27"/>
        <v>33137.2549019608-1.54458895647946E-06j</v>
      </c>
      <c r="AF128" s="14" t="str">
        <f t="shared" si="28"/>
        <v>0.231818181818182+8.30056999132866E-12j</v>
      </c>
      <c r="AG128" s="14">
        <f t="shared" si="34"/>
        <v>-12.697050094485389</v>
      </c>
      <c r="AH128" s="14">
        <f t="shared" si="35"/>
        <v>2.0515544739673785E-9</v>
      </c>
      <c r="AI128" s="14"/>
      <c r="AJ128" s="14"/>
      <c r="AK128" s="14"/>
      <c r="AL128" s="14" t="str">
        <f t="shared" si="36"/>
        <v>-12.6389639925496-371.741790807163j</v>
      </c>
      <c r="AM128" s="14">
        <f t="shared" si="37"/>
        <v>51.409845075838817</v>
      </c>
      <c r="AN128" s="14">
        <f t="shared" si="38"/>
        <v>-91.947266823609425</v>
      </c>
      <c r="AO128" s="14">
        <f t="shared" si="29"/>
        <v>88.052733176390575</v>
      </c>
      <c r="AP128" s="14">
        <f t="shared" si="39"/>
        <v>-51.409845075838817</v>
      </c>
      <c r="AQ128" s="28">
        <f t="shared" si="40"/>
        <v>-88.052733176390575</v>
      </c>
      <c r="AR128" s="14"/>
      <c r="AS128" s="17"/>
      <c r="AU128"/>
      <c r="AV128"/>
      <c r="AW128" s="62">
        <v>39</v>
      </c>
      <c r="AX128">
        <f t="shared" si="15"/>
        <v>2.3265306122448979</v>
      </c>
      <c r="AY128">
        <f t="shared" si="41"/>
        <v>12</v>
      </c>
      <c r="AZ128">
        <f t="shared" si="9"/>
        <v>0.30428036929057334</v>
      </c>
      <c r="BA128"/>
      <c r="BB128">
        <f t="shared" si="42"/>
        <v>0.10341428571428572</v>
      </c>
      <c r="BC128"/>
      <c r="BD128">
        <f t="shared" si="43"/>
        <v>3.0000000000000001E-5</v>
      </c>
      <c r="BE128">
        <f t="shared" si="44"/>
        <v>0</v>
      </c>
      <c r="BF128">
        <f t="shared" si="45"/>
        <v>2.9314285714285709E-2</v>
      </c>
      <c r="BG128">
        <f t="shared" si="46"/>
        <v>1.5425E-3</v>
      </c>
      <c r="BH128">
        <f t="shared" si="10"/>
        <v>2.3999999999999998E-3</v>
      </c>
      <c r="BI128">
        <f t="shared" si="47"/>
        <v>5.4335780230459527E-2</v>
      </c>
      <c r="BJ128">
        <f>N11</f>
        <v>0.18</v>
      </c>
      <c r="BK128">
        <f t="shared" si="48"/>
        <v>1.0791659725114531E-3</v>
      </c>
      <c r="BL128">
        <f t="shared" si="49"/>
        <v>4.1666666666666664E-2</v>
      </c>
      <c r="BM128">
        <f t="shared" si="11"/>
        <v>0.58136198216021095</v>
      </c>
      <c r="BN128">
        <f t="shared" si="12"/>
        <v>0.13670107142857146</v>
      </c>
      <c r="BO128">
        <f t="shared" si="13"/>
        <v>0.44098144071914475</v>
      </c>
      <c r="BP128">
        <f t="shared" si="50"/>
        <v>0.71806305358878242</v>
      </c>
      <c r="BQ128">
        <f t="shared" si="51"/>
        <v>91.447164587843758</v>
      </c>
      <c r="BR128"/>
      <c r="BS128" s="63"/>
      <c r="BT128"/>
    </row>
    <row r="129" spans="9:72" ht="15" hidden="1" x14ac:dyDescent="0.25">
      <c r="I129" s="16">
        <v>15</v>
      </c>
      <c r="J129" s="14">
        <f t="shared" si="17"/>
        <v>237.13737056616554</v>
      </c>
      <c r="K129" s="14" t="str">
        <f t="shared" si="30"/>
        <v>1489.97804252453j</v>
      </c>
      <c r="L129" s="14">
        <f t="shared" si="18"/>
        <v>0.99999910025387972</v>
      </c>
      <c r="M129" s="14" t="str">
        <f t="shared" si="31"/>
        <v>0.00148997804252453j</v>
      </c>
      <c r="N129" s="14" t="str">
        <f t="shared" si="19"/>
        <v>2.61096261021227-0.00389028045933356j</v>
      </c>
      <c r="O129" s="14">
        <f t="shared" si="20"/>
        <v>8.3360226942322999</v>
      </c>
      <c r="P129" s="14">
        <f t="shared" si="21"/>
        <v>-8.5369467040257399E-2</v>
      </c>
      <c r="Q129" s="14"/>
      <c r="R129" s="14"/>
      <c r="S129" s="14"/>
      <c r="T129" s="14" t="str">
        <f t="shared" si="22"/>
        <v>1.1+0.0000819487923388491j</v>
      </c>
      <c r="U129" s="14" t="str">
        <f t="shared" si="23"/>
        <v>1+0.0820232912409753j</v>
      </c>
      <c r="V129" s="96" t="str">
        <f t="shared" si="32"/>
        <v>1.09265553163645-0.0895412541051405j</v>
      </c>
      <c r="W129" s="14">
        <f t="shared" si="33"/>
        <v>-4.6848229490811208</v>
      </c>
      <c r="X129" s="14"/>
      <c r="Y129" s="14"/>
      <c r="Z129" s="14"/>
      <c r="AA129" s="14" t="str">
        <f t="shared" si="24"/>
        <v>25-528.4652205136j</v>
      </c>
      <c r="AB129" s="14">
        <f t="shared" si="25"/>
        <v>54.470036576545922</v>
      </c>
      <c r="AC129" s="14">
        <f t="shared" si="26"/>
        <v>-87.291539101949226</v>
      </c>
      <c r="AD129" s="14"/>
      <c r="AE129" s="14" t="str">
        <f t="shared" si="27"/>
        <v>33137.2549019608-1.63611160601857E-06j</v>
      </c>
      <c r="AF129" s="14" t="str">
        <f t="shared" si="28"/>
        <v>0.231818181818182+8.79240968440971E-12j</v>
      </c>
      <c r="AG129" s="14">
        <f t="shared" si="34"/>
        <v>-12.697050094485389</v>
      </c>
      <c r="AH129" s="14">
        <f t="shared" si="35"/>
        <v>2.1731167189540817E-9</v>
      </c>
      <c r="AI129" s="14"/>
      <c r="AJ129" s="14"/>
      <c r="AK129" s="14"/>
      <c r="AL129" s="14" t="str">
        <f t="shared" si="36"/>
        <v>-12.6299857048925-350.837394119099j</v>
      </c>
      <c r="AM129" s="14">
        <f t="shared" si="37"/>
        <v>50.907742201171828</v>
      </c>
      <c r="AN129" s="14">
        <f t="shared" si="38"/>
        <v>-92.061731515897463</v>
      </c>
      <c r="AO129" s="14">
        <f t="shared" si="29"/>
        <v>87.938268484102537</v>
      </c>
      <c r="AP129" s="14">
        <f t="shared" si="39"/>
        <v>-50.907742201171828</v>
      </c>
      <c r="AQ129" s="28">
        <f t="shared" si="40"/>
        <v>-87.938268484102537</v>
      </c>
      <c r="AR129" s="14"/>
      <c r="AS129" s="17"/>
      <c r="AU129"/>
      <c r="AV129"/>
      <c r="AW129">
        <v>40</v>
      </c>
      <c r="AX129">
        <f t="shared" si="15"/>
        <v>2.3877551020408165</v>
      </c>
      <c r="AY129">
        <f t="shared" si="41"/>
        <v>12</v>
      </c>
      <c r="AZ129">
        <f t="shared" si="9"/>
        <v>0.32044363459669589</v>
      </c>
      <c r="BA129"/>
      <c r="BB129">
        <f t="shared" si="42"/>
        <v>0.10613571428571431</v>
      </c>
      <c r="BC129"/>
      <c r="BD129">
        <f t="shared" si="43"/>
        <v>3.0000000000000001E-5</v>
      </c>
      <c r="BE129">
        <f t="shared" si="44"/>
        <v>0</v>
      </c>
      <c r="BF129">
        <f t="shared" si="45"/>
        <v>3.0085714285714285E-2</v>
      </c>
      <c r="BG129">
        <f t="shared" si="46"/>
        <v>1.5425E-3</v>
      </c>
      <c r="BH129">
        <f t="shared" si="10"/>
        <v>2.3999999999999998E-3</v>
      </c>
      <c r="BI129">
        <f t="shared" si="47"/>
        <v>5.7222077606552832E-2</v>
      </c>
      <c r="BJ129">
        <f>N11</f>
        <v>0.18</v>
      </c>
      <c r="BK129">
        <f t="shared" si="48"/>
        <v>1.1367115264473136E-3</v>
      </c>
      <c r="BL129">
        <f t="shared" si="49"/>
        <v>4.1666666666666664E-2</v>
      </c>
      <c r="BM129">
        <f t="shared" si="11"/>
        <v>0.60046909039636276</v>
      </c>
      <c r="BN129">
        <f t="shared" si="12"/>
        <v>0.14019392857142859</v>
      </c>
      <c r="BO129">
        <f t="shared" si="13"/>
        <v>0.46063756316812449</v>
      </c>
      <c r="BP129">
        <f t="shared" si="50"/>
        <v>0.7406630189677913</v>
      </c>
      <c r="BQ129">
        <f t="shared" si="51"/>
        <v>91.407875621243079</v>
      </c>
      <c r="BR129"/>
      <c r="BS129" s="63"/>
      <c r="BT129"/>
    </row>
    <row r="130" spans="9:72" ht="15" hidden="1" x14ac:dyDescent="0.25">
      <c r="I130" s="16">
        <v>16</v>
      </c>
      <c r="J130" s="14">
        <f t="shared" si="17"/>
        <v>251.18864315095806</v>
      </c>
      <c r="K130" s="14" t="str">
        <f t="shared" si="30"/>
        <v>1578.26479197648j</v>
      </c>
      <c r="L130" s="14">
        <f t="shared" si="18"/>
        <v>0.99999899046824881</v>
      </c>
      <c r="M130" s="14" t="str">
        <f t="shared" si="31"/>
        <v>0.00157826479197648j</v>
      </c>
      <c r="N130" s="14" t="str">
        <f t="shared" si="19"/>
        <v>2.61096218958662-0.00412079385707863j</v>
      </c>
      <c r="O130" s="14">
        <f t="shared" si="20"/>
        <v>8.3360224713779214</v>
      </c>
      <c r="P130" s="14">
        <f t="shared" si="21"/>
        <v>-9.0427927741279834E-2</v>
      </c>
      <c r="Q130" s="14"/>
      <c r="R130" s="14"/>
      <c r="S130" s="14"/>
      <c r="T130" s="14" t="str">
        <f t="shared" si="22"/>
        <v>1.1+0.0000868045635587064j</v>
      </c>
      <c r="U130" s="14" t="str">
        <f t="shared" si="23"/>
        <v>1+0.0868834767983052j</v>
      </c>
      <c r="V130" s="96" t="str">
        <f t="shared" si="32"/>
        <v>1.09176608515797-0.0947696287654406j</v>
      </c>
      <c r="W130" s="14">
        <f t="shared" si="33"/>
        <v>-4.9610655479218826</v>
      </c>
      <c r="X130" s="14"/>
      <c r="Y130" s="14"/>
      <c r="Z130" s="14"/>
      <c r="AA130" s="14" t="str">
        <f t="shared" si="24"/>
        <v>25-498.903339164704j</v>
      </c>
      <c r="AB130" s="14">
        <f t="shared" si="25"/>
        <v>53.971219691743435</v>
      </c>
      <c r="AC130" s="14">
        <f t="shared" si="26"/>
        <v>-87.131313296564429</v>
      </c>
      <c r="AD130" s="14"/>
      <c r="AE130" s="14" t="str">
        <f t="shared" si="27"/>
        <v>33137.2549019608-1.73305731348098E-06j</v>
      </c>
      <c r="AF130" s="14" t="str">
        <f t="shared" si="28"/>
        <v>0.231818181818182+9.31339271149592E-12j</v>
      </c>
      <c r="AG130" s="14">
        <f t="shared" si="34"/>
        <v>-12.697050094485389</v>
      </c>
      <c r="AH130" s="14">
        <f t="shared" si="35"/>
        <v>2.3018819797971745E-9</v>
      </c>
      <c r="AI130" s="14"/>
      <c r="AJ130" s="14"/>
      <c r="AK130" s="14"/>
      <c r="AL130" s="14" t="str">
        <f t="shared" si="36"/>
        <v>-12.6199274234636-331.096062235631j</v>
      </c>
      <c r="AM130" s="14">
        <f t="shared" si="37"/>
        <v>50.405385162701322</v>
      </c>
      <c r="AN130" s="14">
        <f t="shared" si="38"/>
        <v>-92.182806769925691</v>
      </c>
      <c r="AO130" s="14">
        <f t="shared" si="29"/>
        <v>87.817193230074309</v>
      </c>
      <c r="AP130" s="14">
        <f t="shared" si="39"/>
        <v>-50.405385162701322</v>
      </c>
      <c r="AQ130" s="28">
        <f t="shared" si="40"/>
        <v>-87.817193230074309</v>
      </c>
      <c r="AR130" s="14"/>
      <c r="AS130" s="17"/>
      <c r="AU130"/>
      <c r="AV130"/>
      <c r="AW130" s="62">
        <v>41</v>
      </c>
      <c r="AX130">
        <f t="shared" si="15"/>
        <v>2.4489795918367347</v>
      </c>
      <c r="AY130">
        <f t="shared" si="41"/>
        <v>12</v>
      </c>
      <c r="AZ130">
        <f t="shared" si="9"/>
        <v>0.33702672497570457</v>
      </c>
      <c r="BA130"/>
      <c r="BB130">
        <f t="shared" si="42"/>
        <v>0.10885714285714286</v>
      </c>
      <c r="BC130"/>
      <c r="BD130">
        <f t="shared" si="43"/>
        <v>3.0000000000000001E-5</v>
      </c>
      <c r="BE130">
        <f t="shared" si="44"/>
        <v>0</v>
      </c>
      <c r="BF130">
        <f t="shared" si="45"/>
        <v>3.0857142857142857E-2</v>
      </c>
      <c r="BG130">
        <f t="shared" si="46"/>
        <v>1.5425E-3</v>
      </c>
      <c r="BH130">
        <f t="shared" si="10"/>
        <v>2.3999999999999998E-3</v>
      </c>
      <c r="BI130">
        <f t="shared" si="47"/>
        <v>6.0183343745661526E-2</v>
      </c>
      <c r="BJ130">
        <f>N11</f>
        <v>0.18</v>
      </c>
      <c r="BK130">
        <f t="shared" si="48"/>
        <v>1.1957517700957934E-3</v>
      </c>
      <c r="BL130">
        <f t="shared" si="49"/>
        <v>4.1666666666666664E-2</v>
      </c>
      <c r="BM130">
        <f t="shared" si="11"/>
        <v>0.62007248715812857</v>
      </c>
      <c r="BN130">
        <f t="shared" si="12"/>
        <v>0.14368678571428573</v>
      </c>
      <c r="BO130">
        <f t="shared" si="13"/>
        <v>0.4807135106899903</v>
      </c>
      <c r="BP130">
        <f t="shared" si="50"/>
        <v>0.76375927287241419</v>
      </c>
      <c r="BQ130">
        <f t="shared" si="51"/>
        <v>91.36545582979582</v>
      </c>
      <c r="BR130"/>
      <c r="BS130" s="63"/>
      <c r="BT130"/>
    </row>
    <row r="131" spans="9:72" ht="15" hidden="1" x14ac:dyDescent="0.25">
      <c r="I131" s="16">
        <v>17</v>
      </c>
      <c r="J131" s="14">
        <f t="shared" si="17"/>
        <v>266.07250597988099</v>
      </c>
      <c r="K131" s="14" t="str">
        <f t="shared" si="30"/>
        <v>1671.78286021724j</v>
      </c>
      <c r="L131" s="14">
        <f t="shared" si="18"/>
        <v>0.99999886728674503</v>
      </c>
      <c r="M131" s="14" t="str">
        <f t="shared" si="31"/>
        <v>0.00167178286021724j</v>
      </c>
      <c r="N131" s="14" t="str">
        <f t="shared" si="19"/>
        <v>2.61096171763687-0.00436496599248352j</v>
      </c>
      <c r="O131" s="14">
        <f t="shared" si="20"/>
        <v>8.3360222213311399</v>
      </c>
      <c r="P131" s="14">
        <f t="shared" si="21"/>
        <v>-9.5786121414731473E-2</v>
      </c>
      <c r="Q131" s="14"/>
      <c r="R131" s="14"/>
      <c r="S131" s="14"/>
      <c r="T131" s="14" t="str">
        <f t="shared" si="22"/>
        <v>1.1+0.0000919480573119482j</v>
      </c>
      <c r="U131" s="14" t="str">
        <f t="shared" si="23"/>
        <v>1+0.092031646454959j</v>
      </c>
      <c r="V131" s="96" t="str">
        <f t="shared" si="32"/>
        <v>1.0907698336708-0.100293395638814j</v>
      </c>
      <c r="W131" s="14">
        <f t="shared" si="33"/>
        <v>-5.2534236212746785</v>
      </c>
      <c r="X131" s="14"/>
      <c r="Y131" s="14"/>
      <c r="Z131" s="14"/>
      <c r="AA131" s="14" t="str">
        <f t="shared" si="24"/>
        <v>25-470.995123553802j</v>
      </c>
      <c r="AB131" s="14">
        <f t="shared" si="25"/>
        <v>53.472546785244113</v>
      </c>
      <c r="AC131" s="14">
        <f t="shared" si="26"/>
        <v>-86.961642530168632</v>
      </c>
      <c r="AD131" s="14"/>
      <c r="AE131" s="14" t="str">
        <f t="shared" si="27"/>
        <v>33137.2549019608-1.83574741525047E-06j</v>
      </c>
      <c r="AF131" s="14" t="str">
        <f t="shared" si="28"/>
        <v>0.231818181818182+9.86524592369105E-12j</v>
      </c>
      <c r="AG131" s="14">
        <f t="shared" si="34"/>
        <v>-12.697050094485389</v>
      </c>
      <c r="AH131" s="14">
        <f t="shared" si="35"/>
        <v>2.4382770620186265E-9</v>
      </c>
      <c r="AI131" s="14"/>
      <c r="AJ131" s="14"/>
      <c r="AK131" s="14"/>
      <c r="AL131" s="14" t="str">
        <f t="shared" si="36"/>
        <v>-12.6086613404588-312.452393667054j</v>
      </c>
      <c r="AM131" s="14">
        <f t="shared" si="37"/>
        <v>49.90274357041784</v>
      </c>
      <c r="AN131" s="14">
        <f t="shared" si="38"/>
        <v>-92.310852270419744</v>
      </c>
      <c r="AO131" s="14">
        <f t="shared" si="29"/>
        <v>87.689147729580256</v>
      </c>
      <c r="AP131" s="14">
        <f t="shared" si="39"/>
        <v>-49.90274357041784</v>
      </c>
      <c r="AQ131" s="28">
        <f t="shared" si="40"/>
        <v>-87.689147729580256</v>
      </c>
      <c r="AR131" s="14"/>
      <c r="AS131" s="17"/>
      <c r="AU131"/>
      <c r="AV131"/>
      <c r="AW131">
        <v>42</v>
      </c>
      <c r="AX131">
        <f t="shared" si="15"/>
        <v>2.510204081632653</v>
      </c>
      <c r="AY131">
        <f t="shared" si="41"/>
        <v>12</v>
      </c>
      <c r="AZ131">
        <f t="shared" si="9"/>
        <v>0.35402964042759955</v>
      </c>
      <c r="BA131"/>
      <c r="BB131">
        <f t="shared" si="42"/>
        <v>0.11157857142857144</v>
      </c>
      <c r="BC131"/>
      <c r="BD131">
        <f t="shared" si="43"/>
        <v>3.0000000000000001E-5</v>
      </c>
      <c r="BE131">
        <f t="shared" si="44"/>
        <v>0</v>
      </c>
      <c r="BF131">
        <f t="shared" si="45"/>
        <v>3.162857142857143E-2</v>
      </c>
      <c r="BG131">
        <f t="shared" si="46"/>
        <v>1.5425E-3</v>
      </c>
      <c r="BH131">
        <f t="shared" si="10"/>
        <v>2.3999999999999998E-3</v>
      </c>
      <c r="BI131">
        <f t="shared" si="47"/>
        <v>6.3219578647785643E-2</v>
      </c>
      <c r="BJ131">
        <f>N11</f>
        <v>0.18</v>
      </c>
      <c r="BK131">
        <f t="shared" si="48"/>
        <v>1.2562867034568923E-3</v>
      </c>
      <c r="BL131">
        <f t="shared" si="49"/>
        <v>4.1666666666666664E-2</v>
      </c>
      <c r="BM131">
        <f t="shared" si="11"/>
        <v>0.64017217244550872</v>
      </c>
      <c r="BN131">
        <f t="shared" si="12"/>
        <v>0.14717964285714288</v>
      </c>
      <c r="BO131">
        <f t="shared" si="13"/>
        <v>0.50120928328474235</v>
      </c>
      <c r="BP131">
        <f t="shared" si="50"/>
        <v>0.78735181530265141</v>
      </c>
      <c r="BQ131">
        <f t="shared" si="51"/>
        <v>91.320145291277029</v>
      </c>
      <c r="BR131"/>
      <c r="BS131" s="63"/>
      <c r="BT131"/>
    </row>
    <row r="132" spans="9:72" ht="15" hidden="1" x14ac:dyDescent="0.25">
      <c r="I132" s="16">
        <v>18</v>
      </c>
      <c r="J132" s="14">
        <f t="shared" si="17"/>
        <v>281.83829312644542</v>
      </c>
      <c r="K132" s="14" t="str">
        <f t="shared" si="30"/>
        <v>1770.84222237266j</v>
      </c>
      <c r="L132" s="14">
        <f t="shared" si="18"/>
        <v>0.99999872907482446</v>
      </c>
      <c r="M132" s="14" t="str">
        <f t="shared" si="31"/>
        <v>0.00177084222237266j</v>
      </c>
      <c r="N132" s="14" t="str">
        <f t="shared" si="19"/>
        <v>2.6109611881005-0.00462360618912216j</v>
      </c>
      <c r="O132" s="14">
        <f t="shared" si="20"/>
        <v>8.3360219407738576</v>
      </c>
      <c r="P132" s="14">
        <f t="shared" si="21"/>
        <v>-0.10146180841841571</v>
      </c>
      <c r="Q132" s="14"/>
      <c r="R132" s="14"/>
      <c r="S132" s="14"/>
      <c r="T132" s="14" t="str">
        <f t="shared" si="22"/>
        <v>1.1+0.0000973963222304963j</v>
      </c>
      <c r="U132" s="14" t="str">
        <f t="shared" si="23"/>
        <v>1+0.0974848643416149j</v>
      </c>
      <c r="V132" s="96" t="str">
        <f t="shared" si="32"/>
        <v>1.08965418538139-0.106127394118947j</v>
      </c>
      <c r="W132" s="14">
        <f t="shared" si="33"/>
        <v>-5.5628049443904377</v>
      </c>
      <c r="X132" s="14"/>
      <c r="Y132" s="14"/>
      <c r="Z132" s="14"/>
      <c r="AA132" s="14" t="str">
        <f t="shared" si="24"/>
        <v>25-444.648069068598j</v>
      </c>
      <c r="AB132" s="14">
        <f t="shared" si="25"/>
        <v>52.974035326034574</v>
      </c>
      <c r="AC132" s="14">
        <f t="shared" si="26"/>
        <v>-86.781976357314107</v>
      </c>
      <c r="AD132" s="14"/>
      <c r="AE132" s="14" t="str">
        <f t="shared" si="27"/>
        <v>33137.2549019608-1.94452228808864E-06j</v>
      </c>
      <c r="AF132" s="14" t="str">
        <f t="shared" si="28"/>
        <v>0.231818181818182+1.04497984944598E-11j</v>
      </c>
      <c r="AG132" s="14">
        <f t="shared" si="34"/>
        <v>-12.697050094485389</v>
      </c>
      <c r="AH132" s="14">
        <f t="shared" si="35"/>
        <v>2.5827540609575632E-9</v>
      </c>
      <c r="AI132" s="14"/>
      <c r="AJ132" s="14"/>
      <c r="AK132" s="14"/>
      <c r="AL132" s="14" t="str">
        <f t="shared" si="36"/>
        <v>-12.5960450619122-294.844631319116j</v>
      </c>
      <c r="AM132" s="14">
        <f t="shared" si="37"/>
        <v>49.399783485180748</v>
      </c>
      <c r="AN132" s="14">
        <f t="shared" si="38"/>
        <v>-92.446243107540212</v>
      </c>
      <c r="AO132" s="14">
        <f t="shared" si="29"/>
        <v>87.553756892459788</v>
      </c>
      <c r="AP132" s="14">
        <f t="shared" si="39"/>
        <v>-49.399783485180748</v>
      </c>
      <c r="AQ132" s="28">
        <f t="shared" si="40"/>
        <v>-87.553756892459788</v>
      </c>
      <c r="AR132" s="14"/>
      <c r="AS132" s="17"/>
      <c r="AU132"/>
      <c r="AV132"/>
      <c r="AW132" s="62">
        <v>43</v>
      </c>
      <c r="AX132">
        <f t="shared" si="15"/>
        <v>2.5714285714285716</v>
      </c>
      <c r="AY132">
        <f t="shared" si="41"/>
        <v>12</v>
      </c>
      <c r="AZ132">
        <f t="shared" si="9"/>
        <v>0.37145238095238103</v>
      </c>
      <c r="BA132"/>
      <c r="BB132">
        <f t="shared" si="42"/>
        <v>0.11430000000000003</v>
      </c>
      <c r="BC132"/>
      <c r="BD132">
        <f t="shared" si="43"/>
        <v>3.0000000000000001E-5</v>
      </c>
      <c r="BE132">
        <f t="shared" si="44"/>
        <v>0</v>
      </c>
      <c r="BF132">
        <f t="shared" si="45"/>
        <v>3.2399999999999998E-2</v>
      </c>
      <c r="BG132">
        <f t="shared" si="46"/>
        <v>1.5425E-3</v>
      </c>
      <c r="BH132">
        <f t="shared" si="10"/>
        <v>2.3999999999999998E-3</v>
      </c>
      <c r="BI132">
        <f t="shared" si="47"/>
        <v>6.6330782312925177E-2</v>
      </c>
      <c r="BJ132">
        <f>N11</f>
        <v>0.18</v>
      </c>
      <c r="BK132">
        <f t="shared" si="48"/>
        <v>1.3183163265306124E-3</v>
      </c>
      <c r="BL132">
        <f t="shared" si="49"/>
        <v>4.1666666666666664E-2</v>
      </c>
      <c r="BM132">
        <f t="shared" si="11"/>
        <v>0.66076814625850355</v>
      </c>
      <c r="BN132">
        <f t="shared" si="12"/>
        <v>0.15067250000000004</v>
      </c>
      <c r="BO132">
        <f t="shared" si="13"/>
        <v>0.52212488095238097</v>
      </c>
      <c r="BP132">
        <f t="shared" si="50"/>
        <v>0.81144064625850332</v>
      </c>
      <c r="BQ132">
        <f t="shared" si="51"/>
        <v>91.272161729090158</v>
      </c>
      <c r="BR132"/>
      <c r="BS132" s="63"/>
      <c r="BT132"/>
    </row>
    <row r="133" spans="9:72" ht="15" hidden="1" x14ac:dyDescent="0.25">
      <c r="I133" s="16">
        <v>19</v>
      </c>
      <c r="J133" s="14">
        <f t="shared" si="17"/>
        <v>298.53826189179597</v>
      </c>
      <c r="K133" s="14" t="str">
        <f t="shared" si="30"/>
        <v>1875.77122074946j</v>
      </c>
      <c r="L133" s="14">
        <f t="shared" si="18"/>
        <v>0.99999857399849901</v>
      </c>
      <c r="M133" s="14" t="str">
        <f t="shared" si="31"/>
        <v>0.00187577122074946j</v>
      </c>
      <c r="N133" s="14" t="str">
        <f t="shared" si="19"/>
        <v>2.61096059395089-0.00489757172458862j</v>
      </c>
      <c r="O133" s="14">
        <f t="shared" si="20"/>
        <v>8.3360216259832534</v>
      </c>
      <c r="P133" s="14">
        <f t="shared" si="21"/>
        <v>-0.10747380148929699</v>
      </c>
      <c r="Q133" s="14"/>
      <c r="R133" s="14"/>
      <c r="S133" s="14"/>
      <c r="T133" s="14" t="str">
        <f t="shared" si="22"/>
        <v>1.1+0.00010316741714122j</v>
      </c>
      <c r="U133" s="14" t="str">
        <f t="shared" si="23"/>
        <v>1+0.103261205702258j</v>
      </c>
      <c r="V133" s="96" t="str">
        <f t="shared" si="32"/>
        <v>1.08840512366409-0.112286857944928j</v>
      </c>
      <c r="W133" s="14">
        <f t="shared" si="33"/>
        <v>-5.890162379713253</v>
      </c>
      <c r="X133" s="14"/>
      <c r="Y133" s="14"/>
      <c r="Z133" s="14"/>
      <c r="AA133" s="14" t="str">
        <f t="shared" si="24"/>
        <v>25-419.774845723746j</v>
      </c>
      <c r="AB133" s="14">
        <f t="shared" si="25"/>
        <v>52.475704889122341</v>
      </c>
      <c r="AC133" s="14">
        <f t="shared" si="26"/>
        <v>-86.591733439653936</v>
      </c>
      <c r="AD133" s="14"/>
      <c r="AE133" s="14" t="str">
        <f t="shared" si="27"/>
        <v>33137.2549019608-2.05974247734815E-06j</v>
      </c>
      <c r="AF133" s="14" t="str">
        <f t="shared" si="28"/>
        <v>0.231818181818182+1.10689879826085E-11j</v>
      </c>
      <c r="AG133" s="14">
        <f t="shared" si="34"/>
        <v>-12.697050094485389</v>
      </c>
      <c r="AH133" s="14">
        <f t="shared" si="35"/>
        <v>2.7357918602860524E-9</v>
      </c>
      <c r="AI133" s="14"/>
      <c r="AJ133" s="14"/>
      <c r="AK133" s="14"/>
      <c r="AL133" s="14" t="str">
        <f t="shared" si="36"/>
        <v>-12.5819200811798-278.214458882827j</v>
      </c>
      <c r="AM133" s="14">
        <f t="shared" si="37"/>
        <v>48.89646702592983</v>
      </c>
      <c r="AN133" s="14">
        <f t="shared" si="38"/>
        <v>-92.589369618120685</v>
      </c>
      <c r="AO133" s="14">
        <f t="shared" si="29"/>
        <v>87.410630381879315</v>
      </c>
      <c r="AP133" s="14">
        <f t="shared" si="39"/>
        <v>-48.89646702592983</v>
      </c>
      <c r="AQ133" s="28">
        <f t="shared" si="40"/>
        <v>-87.410630381879315</v>
      </c>
      <c r="AR133" s="14"/>
      <c r="AS133" s="17"/>
      <c r="AU133"/>
      <c r="AV133"/>
      <c r="AW133">
        <v>44</v>
      </c>
      <c r="AX133">
        <f t="shared" si="15"/>
        <v>2.6326530612244898</v>
      </c>
      <c r="AY133">
        <f t="shared" si="41"/>
        <v>12</v>
      </c>
      <c r="AZ133">
        <f t="shared" si="9"/>
        <v>0.38929494655004859</v>
      </c>
      <c r="BA133"/>
      <c r="BB133">
        <f t="shared" si="42"/>
        <v>0.11702142857142857</v>
      </c>
      <c r="BC133"/>
      <c r="BD133">
        <f t="shared" si="43"/>
        <v>3.0000000000000001E-5</v>
      </c>
      <c r="BE133">
        <f t="shared" si="44"/>
        <v>0</v>
      </c>
      <c r="BF133">
        <f t="shared" si="45"/>
        <v>3.3171428571428574E-2</v>
      </c>
      <c r="BG133">
        <f t="shared" si="46"/>
        <v>1.5425E-3</v>
      </c>
      <c r="BH133">
        <f t="shared" si="10"/>
        <v>2.3999999999999998E-3</v>
      </c>
      <c r="BI133">
        <f t="shared" si="47"/>
        <v>6.9516954741080106E-2</v>
      </c>
      <c r="BJ133">
        <f>N11</f>
        <v>0.18</v>
      </c>
      <c r="BK133">
        <f t="shared" si="48"/>
        <v>1.381840639316951E-3</v>
      </c>
      <c r="BL133">
        <f t="shared" si="49"/>
        <v>4.1666666666666664E-2</v>
      </c>
      <c r="BM133">
        <f t="shared" si="11"/>
        <v>0.68186040859711228</v>
      </c>
      <c r="BN133">
        <f t="shared" si="12"/>
        <v>0.15416535714285717</v>
      </c>
      <c r="BO133">
        <f t="shared" si="13"/>
        <v>0.54346030369290577</v>
      </c>
      <c r="BP133">
        <f t="shared" si="50"/>
        <v>0.83602576573996934</v>
      </c>
      <c r="BQ133">
        <f t="shared" si="51"/>
        <v>91.221703046861705</v>
      </c>
      <c r="BR133"/>
      <c r="BS133" s="63"/>
      <c r="BT133"/>
    </row>
    <row r="134" spans="9:72" ht="15" hidden="1" x14ac:dyDescent="0.25">
      <c r="I134" s="16">
        <v>20</v>
      </c>
      <c r="J134" s="14">
        <f t="shared" si="17"/>
        <v>316.22776601683796</v>
      </c>
      <c r="K134" s="14" t="str">
        <f t="shared" si="30"/>
        <v>1986.91765315922j</v>
      </c>
      <c r="L134" s="14">
        <f t="shared" si="18"/>
        <v>0.99999839999999995</v>
      </c>
      <c r="M134" s="14" t="str">
        <f t="shared" si="31"/>
        <v>0.00198691765315922j</v>
      </c>
      <c r="N134" s="14" t="str">
        <f t="shared" si="19"/>
        <v>2.61095992730401-0.00518777067168473j</v>
      </c>
      <c r="O134" s="14">
        <f t="shared" si="20"/>
        <v>8.3360212727821441</v>
      </c>
      <c r="P134" s="14">
        <f t="shared" si="21"/>
        <v>-0.11384202810312051</v>
      </c>
      <c r="Q134" s="14"/>
      <c r="R134" s="14"/>
      <c r="S134" s="14"/>
      <c r="T134" s="14" t="str">
        <f t="shared" si="22"/>
        <v>1.1+0.000109280470923757j</v>
      </c>
      <c r="U134" s="14" t="str">
        <f t="shared" si="23"/>
        <v>1+0.109379816806415j</v>
      </c>
      <c r="V134" s="96" t="str">
        <f t="shared" si="32"/>
        <v>1.08700706111822-0.118787352741467j</v>
      </c>
      <c r="W134" s="14">
        <f t="shared" si="33"/>
        <v>-6.2364949676604065</v>
      </c>
      <c r="X134" s="14"/>
      <c r="Y134" s="14"/>
      <c r="Z134" s="14"/>
      <c r="AA134" s="14" t="str">
        <f t="shared" si="24"/>
        <v>25-396.29300869675j</v>
      </c>
      <c r="AB134" s="14">
        <f t="shared" si="25"/>
        <v>51.977577405951969</v>
      </c>
      <c r="AC134" s="14">
        <f t="shared" si="26"/>
        <v>-86.390300036284486</v>
      </c>
      <c r="AD134" s="14"/>
      <c r="AE134" s="14" t="str">
        <f t="shared" si="27"/>
        <v>33137.2549019608-2.18178989203693E-06j</v>
      </c>
      <c r="AF134" s="14" t="str">
        <f t="shared" si="28"/>
        <v>0.231818181818182+1.17248667545208E-11j</v>
      </c>
      <c r="AG134" s="14">
        <f t="shared" si="34"/>
        <v>-12.697050094485389</v>
      </c>
      <c r="AH134" s="14">
        <f t="shared" si="35"/>
        <v>2.8978977193177314E-9</v>
      </c>
      <c r="AI134" s="14"/>
      <c r="AJ134" s="14"/>
      <c r="AK134" s="14"/>
      <c r="AL134" s="14" t="str">
        <f t="shared" si="36"/>
        <v>-12.5661101285467-262.506808816458j</v>
      </c>
      <c r="AM134" s="14">
        <f t="shared" si="37"/>
        <v>48.392751939031243</v>
      </c>
      <c r="AN134" s="14">
        <f t="shared" si="38"/>
        <v>-92.740637029150122</v>
      </c>
      <c r="AO134" s="14">
        <f t="shared" si="29"/>
        <v>87.259362970849878</v>
      </c>
      <c r="AP134" s="14">
        <f t="shared" si="39"/>
        <v>-48.392751939031243</v>
      </c>
      <c r="AQ134" s="28">
        <f t="shared" si="40"/>
        <v>-87.259362970849878</v>
      </c>
      <c r="AR134" s="14"/>
      <c r="AS134" s="17"/>
      <c r="AU134"/>
      <c r="AV134"/>
      <c r="AW134" s="62">
        <v>45</v>
      </c>
      <c r="AX134">
        <f t="shared" si="15"/>
        <v>2.693877551020408</v>
      </c>
      <c r="AY134">
        <f t="shared" si="41"/>
        <v>12</v>
      </c>
      <c r="AZ134">
        <f t="shared" si="9"/>
        <v>0.4075573372206025</v>
      </c>
      <c r="BA134"/>
      <c r="BB134">
        <f t="shared" si="42"/>
        <v>0.11974285714285714</v>
      </c>
      <c r="BC134"/>
      <c r="BD134">
        <f t="shared" si="43"/>
        <v>3.0000000000000001E-5</v>
      </c>
      <c r="BE134">
        <f t="shared" si="44"/>
        <v>0</v>
      </c>
      <c r="BF134">
        <f t="shared" si="45"/>
        <v>3.3942857142857143E-2</v>
      </c>
      <c r="BG134">
        <f t="shared" si="46"/>
        <v>1.5425E-3</v>
      </c>
      <c r="BH134">
        <f t="shared" si="10"/>
        <v>2.3999999999999998E-3</v>
      </c>
      <c r="BI134">
        <f t="shared" si="47"/>
        <v>7.2778095932250458E-2</v>
      </c>
      <c r="BJ134">
        <f>N11</f>
        <v>0.18</v>
      </c>
      <c r="BK134">
        <f t="shared" si="48"/>
        <v>1.4468596418159097E-3</v>
      </c>
      <c r="BL134">
        <f t="shared" si="49"/>
        <v>4.1666666666666664E-2</v>
      </c>
      <c r="BM134">
        <f t="shared" si="11"/>
        <v>0.70344895946133557</v>
      </c>
      <c r="BN134">
        <f t="shared" si="12"/>
        <v>0.1576582142857143</v>
      </c>
      <c r="BO134">
        <f t="shared" si="13"/>
        <v>0.56521555150631675</v>
      </c>
      <c r="BP134">
        <f t="shared" si="50"/>
        <v>0.8611071737470497</v>
      </c>
      <c r="BQ134">
        <f t="shared" si="51"/>
        <v>91.168949525881033</v>
      </c>
      <c r="BR134"/>
      <c r="BS134" s="63"/>
      <c r="BT134"/>
    </row>
    <row r="135" spans="9:72" ht="15" hidden="1" x14ac:dyDescent="0.25">
      <c r="I135" s="16">
        <v>21</v>
      </c>
      <c r="J135" s="14">
        <f t="shared" si="17"/>
        <v>334.96543915782769</v>
      </c>
      <c r="K135" s="14" t="str">
        <f t="shared" si="30"/>
        <v>2104.64992572942j</v>
      </c>
      <c r="L135" s="14">
        <f t="shared" si="18"/>
        <v>0.99999820477047308</v>
      </c>
      <c r="M135" s="14" t="str">
        <f t="shared" si="31"/>
        <v>0.00210464992572942j</v>
      </c>
      <c r="N135" s="14" t="str">
        <f t="shared" si="19"/>
        <v>2.61095917931385-0.00549516490790774j</v>
      </c>
      <c r="O135" s="14">
        <f t="shared" si="20"/>
        <v>8.33602087648371</v>
      </c>
      <c r="P135" s="14">
        <f t="shared" si="21"/>
        <v>-0.12058759652947376</v>
      </c>
      <c r="Q135" s="14"/>
      <c r="R135" s="14"/>
      <c r="S135" s="14"/>
      <c r="T135" s="14" t="str">
        <f t="shared" si="22"/>
        <v>1.1+0.000115755745915118j</v>
      </c>
      <c r="U135" s="14" t="str">
        <f t="shared" si="23"/>
        <v>1+0.115860978411405j</v>
      </c>
      <c r="V135" s="96" t="str">
        <f t="shared" si="32"/>
        <v>1.08544268265002-0.125644695475416j</v>
      </c>
      <c r="W135" s="14">
        <f t="shared" si="33"/>
        <v>-6.6028488033878521</v>
      </c>
      <c r="X135" s="14"/>
      <c r="Y135" s="14"/>
      <c r="Z135" s="14"/>
      <c r="AA135" s="14" t="str">
        <f t="shared" si="24"/>
        <v>25-374.124725056238j</v>
      </c>
      <c r="AB135" s="14">
        <f t="shared" si="25"/>
        <v>51.479677443699373</v>
      </c>
      <c r="AC135" s="14">
        <f t="shared" si="26"/>
        <v>-86.177028463817294</v>
      </c>
      <c r="AD135" s="14"/>
      <c r="AE135" s="14" t="str">
        <f t="shared" si="27"/>
        <v>33137.2549019608-2.31106907069427E-06j</v>
      </c>
      <c r="AF135" s="14" t="str">
        <f t="shared" si="28"/>
        <v>0.231818181818182+1.24196087869335E-11j</v>
      </c>
      <c r="AG135" s="14">
        <f t="shared" si="34"/>
        <v>-12.697050094485389</v>
      </c>
      <c r="AH135" s="14">
        <f t="shared" si="35"/>
        <v>3.0696089543700756E-9</v>
      </c>
      <c r="AI135" s="14"/>
      <c r="AJ135" s="14"/>
      <c r="AK135" s="14"/>
      <c r="AL135" s="14" t="str">
        <f t="shared" si="36"/>
        <v>-12.5484193967228-247.66968131286j</v>
      </c>
      <c r="AM135" s="14">
        <f t="shared" si="37"/>
        <v>47.888591127597138</v>
      </c>
      <c r="AN135" s="14">
        <f t="shared" si="38"/>
        <v>-92.900464860665011</v>
      </c>
      <c r="AO135" s="14">
        <f t="shared" si="29"/>
        <v>87.099535139334975</v>
      </c>
      <c r="AP135" s="14">
        <f t="shared" si="39"/>
        <v>-47.888591127597138</v>
      </c>
      <c r="AQ135" s="28">
        <f t="shared" si="40"/>
        <v>-87.099535139334975</v>
      </c>
      <c r="AR135" s="14"/>
      <c r="AS135" s="17"/>
      <c r="AU135"/>
      <c r="AV135"/>
      <c r="AW135">
        <v>46</v>
      </c>
      <c r="AX135">
        <f t="shared" si="15"/>
        <v>2.7551020408163267</v>
      </c>
      <c r="AY135">
        <f t="shared" si="41"/>
        <v>12</v>
      </c>
      <c r="AZ135">
        <f t="shared" si="9"/>
        <v>0.42623955296404281</v>
      </c>
      <c r="BA135"/>
      <c r="BB135">
        <f t="shared" si="42"/>
        <v>0.12246428571428575</v>
      </c>
      <c r="BC135"/>
      <c r="BD135">
        <f t="shared" si="43"/>
        <v>3.0000000000000001E-5</v>
      </c>
      <c r="BE135">
        <f t="shared" si="44"/>
        <v>0</v>
      </c>
      <c r="BF135">
        <f t="shared" si="45"/>
        <v>3.4714285714285718E-2</v>
      </c>
      <c r="BG135">
        <f t="shared" si="46"/>
        <v>1.5425E-3</v>
      </c>
      <c r="BH135">
        <f t="shared" si="10"/>
        <v>2.3999999999999998E-3</v>
      </c>
      <c r="BI135">
        <f t="shared" si="47"/>
        <v>7.611420588643622E-2</v>
      </c>
      <c r="BJ135">
        <f>N11</f>
        <v>0.18</v>
      </c>
      <c r="BK135">
        <f t="shared" si="48"/>
        <v>1.5133733340274885E-3</v>
      </c>
      <c r="BL135">
        <f t="shared" si="49"/>
        <v>4.1666666666666664E-2</v>
      </c>
      <c r="BM135">
        <f t="shared" si="11"/>
        <v>0.7255337988511732</v>
      </c>
      <c r="BN135">
        <f t="shared" si="12"/>
        <v>0.16115107142857149</v>
      </c>
      <c r="BO135">
        <f t="shared" si="13"/>
        <v>0.58739062439261414</v>
      </c>
      <c r="BP135">
        <f t="shared" si="50"/>
        <v>0.88668487027974452</v>
      </c>
      <c r="BQ135">
        <f t="shared" si="51"/>
        <v>91.114065736573735</v>
      </c>
      <c r="BR135"/>
      <c r="BS135" s="63"/>
      <c r="BT135"/>
    </row>
    <row r="136" spans="9:72" ht="15" hidden="1" x14ac:dyDescent="0.25">
      <c r="I136" s="16">
        <v>22</v>
      </c>
      <c r="J136" s="14">
        <f t="shared" si="17"/>
        <v>354.81338923357555</v>
      </c>
      <c r="K136" s="14" t="str">
        <f t="shared" si="30"/>
        <v>2229.35827402299j</v>
      </c>
      <c r="L136" s="14">
        <f t="shared" si="18"/>
        <v>0.99999798571934118</v>
      </c>
      <c r="M136" s="14" t="str">
        <f t="shared" si="31"/>
        <v>0.00222935827402299j</v>
      </c>
      <c r="N136" s="14" t="str">
        <f t="shared" si="19"/>
        <v>2.61095834005501-0.00582077330320206j</v>
      </c>
      <c r="O136" s="14">
        <f t="shared" si="20"/>
        <v>8.3360204318291924</v>
      </c>
      <c r="P136" s="14">
        <f t="shared" si="21"/>
        <v>-0.12773286580137014</v>
      </c>
      <c r="Q136" s="14"/>
      <c r="R136" s="14"/>
      <c r="S136" s="14"/>
      <c r="T136" s="14" t="str">
        <f t="shared" si="22"/>
        <v>1.1+0.000122614705071264j</v>
      </c>
      <c r="U136" s="14" t="str">
        <f t="shared" si="23"/>
        <v>1+0.122726172984966j</v>
      </c>
      <c r="V136" s="96" t="str">
        <f t="shared" si="32"/>
        <v>1.08369277785296-0.132874852612269j</v>
      </c>
      <c r="W136" s="14">
        <f t="shared" si="33"/>
        <v>-6.9903176405354044</v>
      </c>
      <c r="X136" s="14"/>
      <c r="Y136" s="14"/>
      <c r="Z136" s="14"/>
      <c r="AA136" s="14" t="str">
        <f t="shared" si="24"/>
        <v>25-353.196515776821j</v>
      </c>
      <c r="AB136" s="14">
        <f t="shared" si="25"/>
        <v>50.982032516542148</v>
      </c>
      <c r="AC136" s="14">
        <f t="shared" si="26"/>
        <v>-85.951235535113582</v>
      </c>
      <c r="AD136" s="14"/>
      <c r="AE136" s="14" t="str">
        <f t="shared" si="27"/>
        <v>33137.2549019608-2.44800852227492E-06j</v>
      </c>
      <c r="AF136" s="14" t="str">
        <f t="shared" si="28"/>
        <v>0.231818181818182+1.31555168728038E-11j</v>
      </c>
      <c r="AG136" s="14">
        <f t="shared" si="34"/>
        <v>-12.697050094485389</v>
      </c>
      <c r="AH136" s="14">
        <f t="shared" si="35"/>
        <v>3.2514947197540402E-9</v>
      </c>
      <c r="AI136" s="14"/>
      <c r="AJ136" s="14"/>
      <c r="AK136" s="14"/>
      <c r="AL136" s="14" t="str">
        <f t="shared" si="36"/>
        <v>-12.5286306453197-233.65397368539j</v>
      </c>
      <c r="AM136" s="14">
        <f t="shared" si="37"/>
        <v>47.383932138931719</v>
      </c>
      <c r="AN136" s="14">
        <f t="shared" si="38"/>
        <v>-93.06928603819884</v>
      </c>
      <c r="AO136" s="14">
        <f t="shared" si="29"/>
        <v>86.93071396180116</v>
      </c>
      <c r="AP136" s="14">
        <f t="shared" si="39"/>
        <v>-47.383932138931719</v>
      </c>
      <c r="AQ136" s="28">
        <f t="shared" si="40"/>
        <v>-86.93071396180116</v>
      </c>
      <c r="AR136" s="14"/>
      <c r="AS136" s="17"/>
      <c r="AU136"/>
      <c r="AV136"/>
      <c r="AW136" s="62">
        <v>47</v>
      </c>
      <c r="AX136">
        <f t="shared" si="15"/>
        <v>2.8163265306122449</v>
      </c>
      <c r="AY136">
        <f t="shared" si="41"/>
        <v>12</v>
      </c>
      <c r="AZ136">
        <f t="shared" si="9"/>
        <v>0.4453415937803693</v>
      </c>
      <c r="BA136"/>
      <c r="BB136">
        <f t="shared" si="42"/>
        <v>0.12518571428571432</v>
      </c>
      <c r="BC136"/>
      <c r="BD136">
        <f t="shared" si="43"/>
        <v>3.0000000000000001E-5</v>
      </c>
      <c r="BE136">
        <f t="shared" si="44"/>
        <v>0</v>
      </c>
      <c r="BF136">
        <f t="shared" si="45"/>
        <v>3.5485714285714287E-2</v>
      </c>
      <c r="BG136">
        <f t="shared" si="46"/>
        <v>1.5425E-3</v>
      </c>
      <c r="BH136">
        <f t="shared" si="10"/>
        <v>2.3999999999999998E-3</v>
      </c>
      <c r="BI136">
        <f t="shared" si="47"/>
        <v>7.9525284603637378E-2</v>
      </c>
      <c r="BJ136">
        <f>N11</f>
        <v>0.18</v>
      </c>
      <c r="BK136">
        <f t="shared" si="48"/>
        <v>1.5813817159516868E-3</v>
      </c>
      <c r="BL136">
        <f t="shared" si="49"/>
        <v>4.1666666666666664E-2</v>
      </c>
      <c r="BM136">
        <f t="shared" si="11"/>
        <v>0.74811492676662494</v>
      </c>
      <c r="BN136">
        <f t="shared" si="12"/>
        <v>0.16464392857142862</v>
      </c>
      <c r="BO136">
        <f t="shared" si="13"/>
        <v>0.60998552235179782</v>
      </c>
      <c r="BP136">
        <f t="shared" si="50"/>
        <v>0.91275885533805345</v>
      </c>
      <c r="BQ136">
        <f t="shared" si="51"/>
        <v>91.05720220650332</v>
      </c>
      <c r="BR136"/>
      <c r="BS136" s="63"/>
      <c r="BT136"/>
    </row>
    <row r="137" spans="9:72" ht="15" hidden="1" x14ac:dyDescent="0.25">
      <c r="I137" s="16">
        <v>23</v>
      </c>
      <c r="J137" s="14">
        <f t="shared" si="17"/>
        <v>375.83740428844425</v>
      </c>
      <c r="K137" s="14" t="str">
        <f t="shared" si="30"/>
        <v>2361.45605651367j</v>
      </c>
      <c r="L137" s="14">
        <f t="shared" si="18"/>
        <v>0.99999773993992858</v>
      </c>
      <c r="M137" s="14" t="str">
        <f t="shared" si="31"/>
        <v>0.00236145605651367j</v>
      </c>
      <c r="N137" s="14" t="str">
        <f t="shared" si="19"/>
        <v>2.61095739839102-0.00616567509652574j</v>
      </c>
      <c r="O137" s="14">
        <f t="shared" si="20"/>
        <v>8.3360199329182088</v>
      </c>
      <c r="P137" s="14">
        <f t="shared" si="21"/>
        <v>-0.1353015198313737</v>
      </c>
      <c r="Q137" s="14"/>
      <c r="R137" s="14"/>
      <c r="S137" s="14"/>
      <c r="T137" s="14" t="str">
        <f t="shared" si="22"/>
        <v>1.1+0.000129880083108251j</v>
      </c>
      <c r="U137" s="14" t="str">
        <f t="shared" si="23"/>
        <v>1+0.129998155911077j</v>
      </c>
      <c r="V137" s="96" t="str">
        <f t="shared" si="32"/>
        <v>1.08173606334956-0.140493813334842j</v>
      </c>
      <c r="W137" s="14">
        <f t="shared" si="33"/>
        <v>-7.4000431526658668</v>
      </c>
      <c r="X137" s="14"/>
      <c r="Y137" s="14"/>
      <c r="Z137" s="14"/>
      <c r="AA137" s="14" t="str">
        <f t="shared" si="24"/>
        <v>25-333.4390121854j</v>
      </c>
      <c r="AB137" s="14">
        <f t="shared" si="25"/>
        <v>50.484673432274043</v>
      </c>
      <c r="AC137" s="14">
        <f t="shared" si="26"/>
        <v>-85.712200988027149</v>
      </c>
      <c r="AD137" s="14"/>
      <c r="AE137" s="14" t="str">
        <f t="shared" si="27"/>
        <v>33137.2549019608-2.59306214648546E-06j</v>
      </c>
      <c r="AF137" s="14" t="str">
        <f t="shared" si="28"/>
        <v>0.231818181818182+1.39350302541502E-11j</v>
      </c>
      <c r="AG137" s="14">
        <f t="shared" si="34"/>
        <v>-12.697050094485389</v>
      </c>
      <c r="AH137" s="14">
        <f t="shared" si="35"/>
        <v>3.444157894293776E-9</v>
      </c>
      <c r="AI137" s="14"/>
      <c r="AJ137" s="14"/>
      <c r="AK137" s="14"/>
      <c r="AL137" s="14" t="str">
        <f t="shared" si="36"/>
        <v>-12.5065031918059-220.413319644243j</v>
      </c>
      <c r="AM137" s="14">
        <f t="shared" si="37"/>
        <v>46.878716608736866</v>
      </c>
      <c r="AN137" s="14">
        <f t="shared" si="38"/>
        <v>-93.247545657080224</v>
      </c>
      <c r="AO137" s="14">
        <f t="shared" si="29"/>
        <v>86.752454342919776</v>
      </c>
      <c r="AP137" s="14">
        <f t="shared" si="39"/>
        <v>-46.878716608736866</v>
      </c>
      <c r="AQ137" s="28">
        <f t="shared" si="40"/>
        <v>-86.752454342919776</v>
      </c>
      <c r="AR137" s="14"/>
      <c r="AS137" s="17"/>
      <c r="AU137"/>
      <c r="AV137"/>
      <c r="AW137">
        <v>48</v>
      </c>
      <c r="AX137">
        <f t="shared" si="15"/>
        <v>2.8775510204081631</v>
      </c>
      <c r="AY137">
        <f t="shared" si="41"/>
        <v>12</v>
      </c>
      <c r="AZ137">
        <f t="shared" si="9"/>
        <v>0.46486345966958209</v>
      </c>
      <c r="BA137"/>
      <c r="BB137">
        <f t="shared" si="42"/>
        <v>0.12790714285714286</v>
      </c>
      <c r="BC137"/>
      <c r="BD137">
        <f t="shared" si="43"/>
        <v>3.0000000000000001E-5</v>
      </c>
      <c r="BE137">
        <f t="shared" si="44"/>
        <v>0</v>
      </c>
      <c r="BF137">
        <f t="shared" si="45"/>
        <v>3.6257142857142856E-2</v>
      </c>
      <c r="BG137">
        <f t="shared" si="46"/>
        <v>1.5425E-3</v>
      </c>
      <c r="BH137">
        <f t="shared" si="10"/>
        <v>2.3999999999999998E-3</v>
      </c>
      <c r="BI137">
        <f t="shared" si="47"/>
        <v>8.3011332083853945E-2</v>
      </c>
      <c r="BJ137">
        <f>N11</f>
        <v>0.18</v>
      </c>
      <c r="BK137">
        <f t="shared" si="48"/>
        <v>1.6508847875885046E-3</v>
      </c>
      <c r="BL137">
        <f t="shared" si="49"/>
        <v>4.1666666666666664E-2</v>
      </c>
      <c r="BM137">
        <f t="shared" si="11"/>
        <v>0.77119234320769103</v>
      </c>
      <c r="BN137">
        <f t="shared" si="12"/>
        <v>0.16813678571428572</v>
      </c>
      <c r="BO137">
        <f t="shared" si="13"/>
        <v>0.63300024538386779</v>
      </c>
      <c r="BP137">
        <f t="shared" si="50"/>
        <v>0.93932912892197684</v>
      </c>
      <c r="BQ137">
        <f t="shared" si="51"/>
        <v>90.998496880329569</v>
      </c>
      <c r="BR137"/>
      <c r="BS137" s="63"/>
      <c r="BT137"/>
    </row>
    <row r="138" spans="9:72" ht="15" hidden="1" x14ac:dyDescent="0.25">
      <c r="I138" s="16">
        <v>24</v>
      </c>
      <c r="J138" s="14">
        <f t="shared" si="17"/>
        <v>398.10717055349738</v>
      </c>
      <c r="K138" s="14" t="str">
        <f t="shared" si="30"/>
        <v>2501.38112470457j</v>
      </c>
      <c r="L138" s="14">
        <f t="shared" si="18"/>
        <v>0.99999746417089208</v>
      </c>
      <c r="M138" s="14" t="str">
        <f t="shared" si="31"/>
        <v>0.00250138112470457j</v>
      </c>
      <c r="N138" s="14" t="str">
        <f t="shared" si="19"/>
        <v>2.61095634182652-0.00653101347240662j</v>
      </c>
      <c r="O138" s="14">
        <f t="shared" si="20"/>
        <v>8.3360193731302967</v>
      </c>
      <c r="P138" s="14">
        <f t="shared" si="21"/>
        <v>-0.14331864592008878</v>
      </c>
      <c r="Q138" s="14"/>
      <c r="R138" s="14"/>
      <c r="S138" s="14"/>
      <c r="T138" s="14" t="str">
        <f t="shared" si="22"/>
        <v>1.1+0.000137575961858752j</v>
      </c>
      <c r="U138" s="14" t="str">
        <f t="shared" si="23"/>
        <v>1+0.137701030914987j</v>
      </c>
      <c r="V138" s="96" t="str">
        <f t="shared" si="32"/>
        <v>1.0795489962642-0.14851743374696j</v>
      </c>
      <c r="W138" s="14">
        <f t="shared" si="33"/>
        <v>-7.8332147715384375</v>
      </c>
      <c r="X138" s="14"/>
      <c r="Y138" s="14"/>
      <c r="Z138" s="14"/>
      <c r="AA138" s="14" t="str">
        <f t="shared" si="24"/>
        <v>25-314.786726031663j</v>
      </c>
      <c r="AB138" s="14">
        <f t="shared" si="25"/>
        <v>49.987634677911281</v>
      </c>
      <c r="AC138" s="14">
        <f t="shared" si="26"/>
        <v>-85.459165918364207</v>
      </c>
      <c r="AD138" s="14"/>
      <c r="AE138" s="14" t="str">
        <f t="shared" si="27"/>
        <v>33137.2549019608-2.74671073828094E-06j</v>
      </c>
      <c r="AF138" s="14" t="str">
        <f t="shared" si="28"/>
        <v>0.231818181818182+1.47607327071668E-11j</v>
      </c>
      <c r="AG138" s="14">
        <f t="shared" si="34"/>
        <v>-12.697050094485389</v>
      </c>
      <c r="AH138" s="14">
        <f t="shared" si="35"/>
        <v>3.6482370796294434E-9</v>
      </c>
      <c r="AI138" s="14"/>
      <c r="AJ138" s="14"/>
      <c r="AK138" s="14"/>
      <c r="AL138" s="14" t="str">
        <f t="shared" si="36"/>
        <v>-12.4817708021673-207.903937971823j</v>
      </c>
      <c r="AM138" s="14">
        <f t="shared" si="37"/>
        <v>46.372879661400745</v>
      </c>
      <c r="AN138" s="14">
        <f t="shared" si="38"/>
        <v>-93.435699332174494</v>
      </c>
      <c r="AO138" s="14">
        <f t="shared" si="29"/>
        <v>86.564300667825506</v>
      </c>
      <c r="AP138" s="14">
        <f t="shared" si="39"/>
        <v>-46.372879661400745</v>
      </c>
      <c r="AQ138" s="28">
        <f t="shared" si="40"/>
        <v>-86.564300667825506</v>
      </c>
      <c r="AR138" s="14"/>
      <c r="AS138" s="17"/>
      <c r="AU138"/>
      <c r="AV138"/>
      <c r="AW138" s="62">
        <v>49</v>
      </c>
      <c r="AX138">
        <f t="shared" si="15"/>
        <v>2.9387755102040818</v>
      </c>
      <c r="AY138">
        <f t="shared" si="41"/>
        <v>12</v>
      </c>
      <c r="AZ138">
        <f t="shared" si="9"/>
        <v>0.48480515063168128</v>
      </c>
      <c r="BA138"/>
      <c r="BB138">
        <f t="shared" si="42"/>
        <v>0.13062857142857145</v>
      </c>
      <c r="BC138"/>
      <c r="BD138">
        <f t="shared" si="43"/>
        <v>3.0000000000000001E-5</v>
      </c>
      <c r="BE138">
        <f t="shared" si="44"/>
        <v>0</v>
      </c>
      <c r="BF138">
        <f t="shared" si="45"/>
        <v>3.7028571428571432E-2</v>
      </c>
      <c r="BG138">
        <f t="shared" si="46"/>
        <v>1.5425E-3</v>
      </c>
      <c r="BH138">
        <f t="shared" si="10"/>
        <v>2.3999999999999998E-3</v>
      </c>
      <c r="BI138">
        <f t="shared" si="47"/>
        <v>8.6572348327085949E-2</v>
      </c>
      <c r="BJ138">
        <f>N11</f>
        <v>0.18</v>
      </c>
      <c r="BK138">
        <f t="shared" si="48"/>
        <v>1.7218825489379421E-3</v>
      </c>
      <c r="BL138">
        <f t="shared" si="49"/>
        <v>4.1666666666666664E-2</v>
      </c>
      <c r="BM138">
        <f t="shared" si="11"/>
        <v>0.79476604817437169</v>
      </c>
      <c r="BN138">
        <f t="shared" si="12"/>
        <v>0.17162964285714291</v>
      </c>
      <c r="BO138">
        <f t="shared" si="13"/>
        <v>0.65643479348882405</v>
      </c>
      <c r="BP138">
        <f t="shared" si="50"/>
        <v>0.96639569103151457</v>
      </c>
      <c r="BQ138">
        <f t="shared" si="51"/>
        <v>90.938076401379604</v>
      </c>
      <c r="BR138"/>
      <c r="BS138" s="63"/>
      <c r="BT138"/>
    </row>
    <row r="139" spans="9:72" ht="15" hidden="1" x14ac:dyDescent="0.25">
      <c r="I139" s="16">
        <v>25</v>
      </c>
      <c r="J139" s="14">
        <f t="shared" si="17"/>
        <v>421.69650342858233</v>
      </c>
      <c r="K139" s="14" t="str">
        <f t="shared" si="30"/>
        <v>2649.59727443147j</v>
      </c>
      <c r="L139" s="14">
        <f t="shared" si="18"/>
        <v>0.99999715475294393</v>
      </c>
      <c r="M139" s="14" t="str">
        <f t="shared" si="31"/>
        <v>0.00264959727443147j</v>
      </c>
      <c r="N139" s="14" t="str">
        <f t="shared" si="19"/>
        <v>2.6109551563415-0.00691799934932252j</v>
      </c>
      <c r="O139" s="14">
        <f t="shared" si="20"/>
        <v>8.3360187450372134</v>
      </c>
      <c r="P139" s="14">
        <f t="shared" si="21"/>
        <v>-0.15181081791740603</v>
      </c>
      <c r="Q139" s="14"/>
      <c r="R139" s="14"/>
      <c r="S139" s="14"/>
      <c r="T139" s="14" t="str">
        <f t="shared" si="22"/>
        <v>1.1+0.000145727850093731j</v>
      </c>
      <c r="U139" s="14" t="str">
        <f t="shared" si="23"/>
        <v>1+0.145860329957452j</v>
      </c>
      <c r="V139" s="96" t="str">
        <f t="shared" si="32"/>
        <v>1.07710558064306-0.156961247541516j</v>
      </c>
      <c r="W139" s="14">
        <f t="shared" si="33"/>
        <v>-8.2910690084524976</v>
      </c>
      <c r="X139" s="14"/>
      <c r="Y139" s="14"/>
      <c r="Z139" s="14"/>
      <c r="AA139" s="14" t="str">
        <f t="shared" si="24"/>
        <v>25-297.177832420629j</v>
      </c>
      <c r="AB139" s="14">
        <f t="shared" si="25"/>
        <v>49.490954848215701</v>
      </c>
      <c r="AC139" s="14">
        <f t="shared" si="26"/>
        <v>-85.191331234655649</v>
      </c>
      <c r="AD139" s="14"/>
      <c r="AE139" s="14" t="str">
        <f t="shared" si="27"/>
        <v>33137.2549019608-2.90946358150854E-06j</v>
      </c>
      <c r="AF139" s="14" t="str">
        <f t="shared" si="28"/>
        <v>0.231818181818182+1.56353611064126E-11j</v>
      </c>
      <c r="AG139" s="14">
        <f t="shared" si="34"/>
        <v>-12.697050094485389</v>
      </c>
      <c r="AH139" s="14">
        <f t="shared" si="35"/>
        <v>3.8644087169273822E-9</v>
      </c>
      <c r="AI139" s="14"/>
      <c r="AJ139" s="14"/>
      <c r="AK139" s="14"/>
      <c r="AL139" s="14" t="str">
        <f t="shared" si="36"/>
        <v>-12.4541395018091-196.084490140833j</v>
      </c>
      <c r="AM139" s="14">
        <f t="shared" si="37"/>
        <v>45.866349266644292</v>
      </c>
      <c r="AN139" s="14">
        <f t="shared" si="38"/>
        <v>-93.634211057161124</v>
      </c>
      <c r="AO139" s="14">
        <f t="shared" si="29"/>
        <v>86.365788942838876</v>
      </c>
      <c r="AP139" s="14">
        <f t="shared" si="39"/>
        <v>-45.866349266644292</v>
      </c>
      <c r="AQ139" s="28">
        <f t="shared" si="40"/>
        <v>-86.365788942838876</v>
      </c>
      <c r="AR139" s="14"/>
      <c r="AS139" s="17"/>
      <c r="AU139"/>
      <c r="AV139"/>
      <c r="AW139">
        <v>50</v>
      </c>
      <c r="AX139">
        <f t="shared" si="15"/>
        <v>3</v>
      </c>
      <c r="AY139">
        <f t="shared" si="41"/>
        <v>12</v>
      </c>
      <c r="AZ139">
        <f t="shared" si="9"/>
        <v>0.50516666666666676</v>
      </c>
      <c r="BA139"/>
      <c r="BB139">
        <f t="shared" si="42"/>
        <v>0.13335</v>
      </c>
      <c r="BC139"/>
      <c r="BD139">
        <f t="shared" si="43"/>
        <v>3.0000000000000001E-5</v>
      </c>
      <c r="BE139">
        <f t="shared" si="44"/>
        <v>0</v>
      </c>
      <c r="BF139">
        <f t="shared" si="45"/>
        <v>3.7800000000000007E-2</v>
      </c>
      <c r="BG139">
        <f t="shared" si="46"/>
        <v>1.5425E-3</v>
      </c>
      <c r="BH139">
        <f t="shared" si="10"/>
        <v>2.3999999999999998E-3</v>
      </c>
      <c r="BI139">
        <f t="shared" si="47"/>
        <v>9.0208333333333349E-2</v>
      </c>
      <c r="BJ139">
        <f>N11</f>
        <v>0.18</v>
      </c>
      <c r="BK139">
        <f t="shared" si="48"/>
        <v>1.7943749999999997E-3</v>
      </c>
      <c r="BL139">
        <f t="shared" si="49"/>
        <v>4.1666666666666664E-2</v>
      </c>
      <c r="BM139">
        <f t="shared" si="11"/>
        <v>0.81883604166666668</v>
      </c>
      <c r="BN139">
        <f t="shared" si="12"/>
        <v>0.17512250000000001</v>
      </c>
      <c r="BO139">
        <f t="shared" si="13"/>
        <v>0.68028916666666672</v>
      </c>
      <c r="BP139">
        <f t="shared" si="50"/>
        <v>0.99395854166666664</v>
      </c>
      <c r="BQ139">
        <f t="shared" si="51"/>
        <v>90.876057239753365</v>
      </c>
      <c r="BR139"/>
      <c r="BS139" s="63"/>
      <c r="BT139"/>
    </row>
    <row r="140" spans="9:72" ht="15" hidden="1" x14ac:dyDescent="0.25">
      <c r="I140" s="16">
        <v>26</v>
      </c>
      <c r="J140" s="14">
        <f t="shared" si="17"/>
        <v>446.68359215096319</v>
      </c>
      <c r="K140" s="14" t="str">
        <f t="shared" si="30"/>
        <v>2806.59578316113j</v>
      </c>
      <c r="L140" s="14">
        <f t="shared" si="18"/>
        <v>0.99999680758029608</v>
      </c>
      <c r="M140" s="14" t="str">
        <f t="shared" si="31"/>
        <v>0.00280659578316113j</v>
      </c>
      <c r="N140" s="14" t="str">
        <f t="shared" si="19"/>
        <v>2.61095382620525-0.00732791539243757j</v>
      </c>
      <c r="O140" s="14">
        <f t="shared" si="20"/>
        <v>8.3360180403043262</v>
      </c>
      <c r="P140" s="14">
        <f t="shared" si="21"/>
        <v>-0.16080618431235721</v>
      </c>
      <c r="Q140" s="14"/>
      <c r="R140" s="14"/>
      <c r="S140" s="14"/>
      <c r="T140" s="14" t="str">
        <f t="shared" si="22"/>
        <v>1.1+0.000154362768073862j</v>
      </c>
      <c r="U140" s="14" t="str">
        <f t="shared" si="23"/>
        <v>1+0.15450309786302j</v>
      </c>
      <c r="V140" s="96" t="str">
        <f t="shared" si="32"/>
        <v>1.07437716945004-0.16584023818526j</v>
      </c>
      <c r="W140" s="14">
        <f t="shared" si="33"/>
        <v>-8.7748881506835748</v>
      </c>
      <c r="X140" s="14"/>
      <c r="Y140" s="14"/>
      <c r="Z140" s="14"/>
      <c r="AA140" s="14" t="str">
        <f t="shared" si="24"/>
        <v>25-280.553964887769j</v>
      </c>
      <c r="AB140" s="14">
        <f t="shared" si="25"/>
        <v>48.994677121335009</v>
      </c>
      <c r="AC140" s="14">
        <f t="shared" si="26"/>
        <v>-84.907856156325252</v>
      </c>
      <c r="AD140" s="14"/>
      <c r="AE140" s="14" t="str">
        <f t="shared" si="27"/>
        <v>33137.2549019608-3.08186013698058E-06j</v>
      </c>
      <c r="AF140" s="14" t="str">
        <f t="shared" si="28"/>
        <v>0.231818181818182+1.65618144964597E-11j</v>
      </c>
      <c r="AG140" s="14">
        <f t="shared" si="34"/>
        <v>-12.697050094485389</v>
      </c>
      <c r="AH140" s="14">
        <f t="shared" si="35"/>
        <v>4.0933893290129305E-9</v>
      </c>
      <c r="AI140" s="14"/>
      <c r="AJ140" s="14"/>
      <c r="AK140" s="14"/>
      <c r="AL140" s="14" t="str">
        <f t="shared" si="36"/>
        <v>-12.423285336431-184.915946452036j</v>
      </c>
      <c r="AM140" s="14">
        <f t="shared" si="37"/>
        <v>45.359045554079991</v>
      </c>
      <c r="AN140" s="14">
        <f t="shared" si="38"/>
        <v>-93.843550487227802</v>
      </c>
      <c r="AO140" s="14">
        <f t="shared" si="29"/>
        <v>86.156449512772198</v>
      </c>
      <c r="AP140" s="14">
        <f t="shared" si="39"/>
        <v>-45.359045554079991</v>
      </c>
      <c r="AQ140" s="28">
        <f t="shared" si="40"/>
        <v>-86.156449512772198</v>
      </c>
      <c r="AR140" s="14"/>
      <c r="AS140" s="17"/>
      <c r="AU140"/>
      <c r="AV140"/>
      <c r="AW140"/>
      <c r="AX140"/>
      <c r="AY140"/>
      <c r="AZ140"/>
      <c r="BA140"/>
      <c r="BB140"/>
      <c r="BC140"/>
      <c r="BD140"/>
      <c r="BE140"/>
      <c r="BF140"/>
      <c r="BG140"/>
      <c r="BH140"/>
      <c r="BI140"/>
      <c r="BJ140"/>
      <c r="BK140"/>
      <c r="BL140"/>
      <c r="BM140"/>
      <c r="BN140"/>
      <c r="BO140"/>
      <c r="BP140"/>
      <c r="BQ140"/>
      <c r="BR140"/>
      <c r="BS140" s="63"/>
      <c r="BT140"/>
    </row>
    <row r="141" spans="9:72" ht="15" hidden="1" x14ac:dyDescent="0.25">
      <c r="I141" s="16">
        <v>27</v>
      </c>
      <c r="J141" s="14">
        <f t="shared" si="17"/>
        <v>473.15125896148055</v>
      </c>
      <c r="K141" s="14" t="str">
        <f t="shared" si="30"/>
        <v>2972.8970383803j</v>
      </c>
      <c r="L141" s="14">
        <f t="shared" si="18"/>
        <v>0.99999641804617834</v>
      </c>
      <c r="M141" s="14" t="str">
        <f t="shared" si="31"/>
        <v>0.0029728970383803j</v>
      </c>
      <c r="N141" s="14" t="str">
        <f t="shared" si="19"/>
        <v>2.6109523337676-0.00776212026396618j</v>
      </c>
      <c r="O141" s="14">
        <f t="shared" si="20"/>
        <v>8.3360172495799247</v>
      </c>
      <c r="P141" s="14">
        <f t="shared" si="21"/>
        <v>-0.17033456154380208</v>
      </c>
      <c r="Q141" s="14"/>
      <c r="R141" s="14"/>
      <c r="S141" s="14"/>
      <c r="T141" s="14" t="str">
        <f t="shared" si="22"/>
        <v>1.1+0.000163509337110916j</v>
      </c>
      <c r="U141" s="14" t="str">
        <f t="shared" si="23"/>
        <v>1+0.163657981962835j</v>
      </c>
      <c r="V141" s="96" t="str">
        <f t="shared" si="32"/>
        <v>1.07133226577382-0.175168567291104j</v>
      </c>
      <c r="W141" s="14">
        <f t="shared" si="33"/>
        <v>-9.285998209594057</v>
      </c>
      <c r="X141" s="14"/>
      <c r="Y141" s="14"/>
      <c r="Z141" s="14"/>
      <c r="AA141" s="14" t="str">
        <f t="shared" si="24"/>
        <v>25-264.860021937437j</v>
      </c>
      <c r="AB141" s="14">
        <f t="shared" si="25"/>
        <v>48.498849786015093</v>
      </c>
      <c r="AC141" s="14">
        <f t="shared" si="26"/>
        <v>-84.607856781512567</v>
      </c>
      <c r="AD141" s="14"/>
      <c r="AE141" s="14" t="str">
        <f t="shared" si="27"/>
        <v>33137.2549019608-3.26447183057208E-06j</v>
      </c>
      <c r="AF141" s="14" t="str">
        <f t="shared" si="28"/>
        <v>0.231818181818182+1.75431637010702E-11j</v>
      </c>
      <c r="AG141" s="14">
        <f t="shared" si="34"/>
        <v>-12.697050094485389</v>
      </c>
      <c r="AH141" s="14">
        <f t="shared" si="35"/>
        <v>4.3359378953579186E-9</v>
      </c>
      <c r="AI141" s="14"/>
      <c r="AJ141" s="14"/>
      <c r="AK141" s="14"/>
      <c r="AL141" s="14" t="str">
        <f t="shared" si="36"/>
        <v>-12.3888521239775-174.36146029966j</v>
      </c>
      <c r="AM141" s="14">
        <f t="shared" si="37"/>
        <v>44.850880088907495</v>
      </c>
      <c r="AN141" s="14">
        <f t="shared" si="38"/>
        <v>-94.064189548314502</v>
      </c>
      <c r="AO141" s="14">
        <f t="shared" si="29"/>
        <v>85.935810451685498</v>
      </c>
      <c r="AP141" s="14">
        <f t="shared" si="39"/>
        <v>-44.850880088907495</v>
      </c>
      <c r="AQ141" s="28">
        <f t="shared" si="40"/>
        <v>-85.935810451685498</v>
      </c>
      <c r="AR141" s="14"/>
      <c r="AS141" s="17"/>
      <c r="AU141"/>
      <c r="AV141"/>
      <c r="AW141"/>
      <c r="AX141"/>
      <c r="AY141"/>
      <c r="AZ141"/>
      <c r="BA141"/>
      <c r="BB141"/>
      <c r="BC141"/>
      <c r="BD141"/>
      <c r="BE141"/>
      <c r="BF141"/>
      <c r="BG141"/>
      <c r="BH141"/>
      <c r="BI141"/>
      <c r="BJ141"/>
      <c r="BK141"/>
      <c r="BL141"/>
      <c r="BM141"/>
      <c r="BN141"/>
      <c r="BO141"/>
      <c r="BP141"/>
      <c r="BQ141"/>
      <c r="BR141"/>
      <c r="BS141"/>
      <c r="BT141"/>
    </row>
    <row r="142" spans="9:72" ht="15" hidden="1" x14ac:dyDescent="0.25">
      <c r="I142" s="16">
        <v>28</v>
      </c>
      <c r="J142" s="14">
        <f t="shared" si="17"/>
        <v>501.18723362727235</v>
      </c>
      <c r="K142" s="14" t="str">
        <f t="shared" si="30"/>
        <v>3149.05226247286j</v>
      </c>
      <c r="L142" s="14">
        <f t="shared" si="18"/>
        <v>0.99999598098170961</v>
      </c>
      <c r="M142" s="14" t="str">
        <f t="shared" si="31"/>
        <v>0.00314905226247286j</v>
      </c>
      <c r="N142" s="14" t="str">
        <f t="shared" si="19"/>
        <v>2.61095065922471-0.00822205312521847j</v>
      </c>
      <c r="O142" s="14">
        <f t="shared" si="20"/>
        <v>8.3360163623711294</v>
      </c>
      <c r="P142" s="14">
        <f t="shared" si="21"/>
        <v>-0.18042753284152951</v>
      </c>
      <c r="Q142" s="14"/>
      <c r="R142" s="14"/>
      <c r="S142" s="14"/>
      <c r="T142" s="14" t="str">
        <f t="shared" si="22"/>
        <v>1.1+0.000173197874436007j</v>
      </c>
      <c r="U142" s="14" t="str">
        <f t="shared" si="23"/>
        <v>1+0.173355327049131j</v>
      </c>
      <c r="V142" s="96" t="str">
        <f t="shared" si="32"/>
        <v>1.06793632810962-0.184959253552655j</v>
      </c>
      <c r="W142" s="14">
        <f t="shared" si="33"/>
        <v>-9.8257659805367954</v>
      </c>
      <c r="X142" s="14"/>
      <c r="Y142" s="14"/>
      <c r="Z142" s="14"/>
      <c r="AA142" s="14" t="str">
        <f t="shared" si="24"/>
        <v>25-250.043984403366j</v>
      </c>
      <c r="AB142" s="14">
        <f t="shared" si="25"/>
        <v>48.003526825068192</v>
      </c>
      <c r="AC142" s="14">
        <f t="shared" si="26"/>
        <v>-84.290404756266454</v>
      </c>
      <c r="AD142" s="14"/>
      <c r="AE142" s="14" t="str">
        <f t="shared" si="27"/>
        <v>33137.2549019608-3.45790394726978E-06j</v>
      </c>
      <c r="AF142" s="14" t="str">
        <f t="shared" si="28"/>
        <v>0.231818181818182+1.85826615017535E-11j</v>
      </c>
      <c r="AG142" s="14">
        <f t="shared" si="34"/>
        <v>-12.697050094485389</v>
      </c>
      <c r="AH142" s="14">
        <f t="shared" si="35"/>
        <v>4.5928583677952239E-9</v>
      </c>
      <c r="AI142" s="14"/>
      <c r="AJ142" s="14"/>
      <c r="AK142" s="14"/>
      <c r="AL142" s="14" t="str">
        <f t="shared" si="36"/>
        <v>-12.3504492526683-164.386250201164j</v>
      </c>
      <c r="AM142" s="14">
        <f t="shared" si="37"/>
        <v>44.341755114126215</v>
      </c>
      <c r="AN142" s="14">
        <f t="shared" si="38"/>
        <v>-94.296598265051912</v>
      </c>
      <c r="AO142" s="14">
        <f t="shared" si="29"/>
        <v>85.703401734948088</v>
      </c>
      <c r="AP142" s="14">
        <f t="shared" si="39"/>
        <v>-44.341755114126215</v>
      </c>
      <c r="AQ142" s="28">
        <f t="shared" si="40"/>
        <v>-85.703401734948088</v>
      </c>
      <c r="AR142" s="14"/>
      <c r="AS142" s="17"/>
      <c r="AU142"/>
      <c r="AV142"/>
      <c r="AW142"/>
      <c r="AX142"/>
      <c r="AY142"/>
      <c r="AZ142"/>
      <c r="BA142"/>
      <c r="BB142"/>
      <c r="BC142"/>
      <c r="BD142"/>
      <c r="BE142"/>
      <c r="BF142"/>
      <c r="BG142"/>
      <c r="BH142"/>
      <c r="BI142"/>
      <c r="BJ142"/>
      <c r="BK142"/>
      <c r="BL142"/>
      <c r="BM142"/>
      <c r="BN142"/>
      <c r="BO142"/>
      <c r="BP142"/>
      <c r="BQ142"/>
      <c r="BR142"/>
      <c r="BS142"/>
      <c r="BT142"/>
    </row>
    <row r="143" spans="9:72" ht="15" hidden="1" x14ac:dyDescent="0.25">
      <c r="I143" s="16">
        <v>29</v>
      </c>
      <c r="J143" s="14">
        <f t="shared" si="17"/>
        <v>530.88444423098849</v>
      </c>
      <c r="K143" s="14" t="str">
        <f t="shared" si="30"/>
        <v>3335.64533980235j</v>
      </c>
      <c r="L143" s="14">
        <f t="shared" si="18"/>
        <v>0.99999549058730997</v>
      </c>
      <c r="M143" s="14" t="str">
        <f t="shared" si="31"/>
        <v>0.00333564533980235j</v>
      </c>
      <c r="N143" s="14" t="str">
        <f t="shared" si="19"/>
        <v>2.61094878035632-0.00870923840520836j</v>
      </c>
      <c r="O143" s="14">
        <f t="shared" si="20"/>
        <v>8.336015366904757</v>
      </c>
      <c r="P143" s="14">
        <f t="shared" si="21"/>
        <v>-0.19111855292573005</v>
      </c>
      <c r="Q143" s="14"/>
      <c r="R143" s="14"/>
      <c r="S143" s="14"/>
      <c r="T143" s="14" t="str">
        <f t="shared" si="22"/>
        <v>1.1+0.000183460493689129j</v>
      </c>
      <c r="U143" s="14" t="str">
        <f t="shared" si="23"/>
        <v>1+0.183627275956119j</v>
      </c>
      <c r="V143" s="96" t="str">
        <f t="shared" si="32"/>
        <v>1.06415158605462-0.195223796457905j</v>
      </c>
      <c r="W143" s="14">
        <f t="shared" si="33"/>
        <v>-10.395595057506252</v>
      </c>
      <c r="X143" s="14"/>
      <c r="Y143" s="14"/>
      <c r="Z143" s="14"/>
      <c r="AA143" s="14" t="str">
        <f t="shared" si="24"/>
        <v>25-236.056743025866j</v>
      </c>
      <c r="AB143" s="14">
        <f t="shared" si="25"/>
        <v>47.508768559961098</v>
      </c>
      <c r="AC143" s="14">
        <f t="shared" si="26"/>
        <v>-83.954526083162023</v>
      </c>
      <c r="AD143" s="14"/>
      <c r="AE143" s="14" t="str">
        <f t="shared" si="27"/>
        <v>33137.2549019608-3.66279763745078E-06j</v>
      </c>
      <c r="AF143" s="14" t="str">
        <f t="shared" si="28"/>
        <v>0.231818181818182+1.96837534194411E-11j</v>
      </c>
      <c r="AG143" s="14">
        <f t="shared" si="34"/>
        <v>-12.697050094485389</v>
      </c>
      <c r="AH143" s="14">
        <f t="shared" si="35"/>
        <v>4.865002335298801E-9</v>
      </c>
      <c r="AI143" s="14"/>
      <c r="AJ143" s="14"/>
      <c r="AK143" s="14"/>
      <c r="AL143" s="14" t="str">
        <f t="shared" si="36"/>
        <v>-12.3076495967892-154.957489253684j</v>
      </c>
      <c r="AM143" s="14">
        <f t="shared" si="37"/>
        <v>43.831562767361454</v>
      </c>
      <c r="AN143" s="14">
        <f t="shared" si="38"/>
        <v>-94.541239688728979</v>
      </c>
      <c r="AO143" s="14">
        <f t="shared" si="29"/>
        <v>85.458760311271021</v>
      </c>
      <c r="AP143" s="14">
        <f t="shared" si="39"/>
        <v>-43.831562767361454</v>
      </c>
      <c r="AQ143" s="28">
        <f t="shared" si="40"/>
        <v>-85.458760311271021</v>
      </c>
      <c r="AR143" s="14"/>
      <c r="AS143" s="17"/>
      <c r="AU143"/>
      <c r="AV143"/>
      <c r="AW143"/>
      <c r="AX143"/>
      <c r="AY143"/>
      <c r="AZ143"/>
      <c r="BA143"/>
      <c r="BB143"/>
      <c r="BC143"/>
      <c r="BD143"/>
      <c r="BE143"/>
      <c r="BF143"/>
      <c r="BG143"/>
      <c r="BH143"/>
      <c r="BI143"/>
      <c r="BJ143"/>
      <c r="BK143"/>
      <c r="BL143"/>
      <c r="BM143"/>
      <c r="BN143"/>
      <c r="BO143"/>
      <c r="BP143"/>
      <c r="BQ143"/>
      <c r="BR143"/>
      <c r="BS143"/>
      <c r="BT143"/>
    </row>
    <row r="144" spans="9:72" ht="15" hidden="1" x14ac:dyDescent="0.25">
      <c r="I144" s="16">
        <v>30</v>
      </c>
      <c r="J144" s="14">
        <f t="shared" si="17"/>
        <v>562.34132519034915</v>
      </c>
      <c r="K144" s="14" t="str">
        <f t="shared" si="30"/>
        <v>3533.2947520559j</v>
      </c>
      <c r="L144" s="14">
        <f t="shared" si="18"/>
        <v>0.99999494035574377</v>
      </c>
      <c r="M144" s="14" t="str">
        <f t="shared" si="31"/>
        <v>0.0035332947520559j</v>
      </c>
      <c r="N144" s="14" t="str">
        <f t="shared" si="19"/>
        <v>2.61094667223083-0.00922529085158089j</v>
      </c>
      <c r="O144" s="14">
        <f t="shared" si="20"/>
        <v>8.3360142499708516</v>
      </c>
      <c r="P144" s="14">
        <f t="shared" si="21"/>
        <v>-0.20244305891228567</v>
      </c>
      <c r="Q144" s="14"/>
      <c r="R144" s="14"/>
      <c r="S144" s="14"/>
      <c r="T144" s="14" t="str">
        <f t="shared" si="22"/>
        <v>1.1+0.000194331211363074j</v>
      </c>
      <c r="U144" s="14" t="str">
        <f t="shared" si="23"/>
        <v>1+0.194507876100677j</v>
      </c>
      <c r="V144" s="96" t="str">
        <f t="shared" si="32"/>
        <v>1.0599368745009-0.205971739048596j</v>
      </c>
      <c r="W144" s="14">
        <f t="shared" si="33"/>
        <v>-10.996920628148931</v>
      </c>
      <c r="X144" s="14"/>
      <c r="Y144" s="14"/>
      <c r="Z144" s="14"/>
      <c r="AA144" s="14" t="str">
        <f t="shared" si="24"/>
        <v>25-222.851935674199j</v>
      </c>
      <c r="AB144" s="14">
        <f t="shared" si="25"/>
        <v>47.014642361498943</v>
      </c>
      <c r="AC144" s="14">
        <f t="shared" si="26"/>
        <v>-83.599200114712573</v>
      </c>
      <c r="AD144" s="14"/>
      <c r="AE144" s="14" t="str">
        <f t="shared" si="27"/>
        <v>33137.2549019608-3.87983204204032E-06j</v>
      </c>
      <c r="AF144" s="14" t="str">
        <f t="shared" si="28"/>
        <v>0.231818181818182+2.08500891350142E-11j</v>
      </c>
      <c r="AG144" s="14">
        <f t="shared" si="34"/>
        <v>-12.697050094485389</v>
      </c>
      <c r="AH144" s="14">
        <f t="shared" si="35"/>
        <v>5.153271846661469E-9</v>
      </c>
      <c r="AI144" s="14"/>
      <c r="AJ144" s="14"/>
      <c r="AK144" s="14"/>
      <c r="AL144" s="14" t="str">
        <f t="shared" si="36"/>
        <v>-12.2599876416599-146.044201701487j</v>
      </c>
      <c r="AM144" s="14">
        <f t="shared" si="37"/>
        <v>43.320184283783448</v>
      </c>
      <c r="AN144" s="14">
        <f t="shared" si="38"/>
        <v>-94.798563796620513</v>
      </c>
      <c r="AO144" s="14">
        <f t="shared" si="29"/>
        <v>85.201436203379487</v>
      </c>
      <c r="AP144" s="14">
        <f t="shared" si="39"/>
        <v>-43.320184283783448</v>
      </c>
      <c r="AQ144" s="28">
        <f t="shared" si="40"/>
        <v>-85.201436203379487</v>
      </c>
      <c r="AR144" s="14"/>
      <c r="AS144" s="17"/>
      <c r="AU144"/>
      <c r="AV144"/>
      <c r="AW144"/>
      <c r="AX144"/>
      <c r="AY144"/>
      <c r="AZ144"/>
      <c r="BA144"/>
      <c r="BB144"/>
      <c r="BC144"/>
      <c r="BD144"/>
      <c r="BE144"/>
      <c r="BF144"/>
      <c r="BG144"/>
      <c r="BH144"/>
      <c r="BI144"/>
      <c r="BJ144"/>
      <c r="BK144"/>
      <c r="BL144"/>
      <c r="BM144"/>
      <c r="BN144"/>
      <c r="BO144"/>
      <c r="BP144"/>
      <c r="BQ144"/>
      <c r="BR144"/>
      <c r="BS144"/>
      <c r="BT144"/>
    </row>
    <row r="145" spans="9:72" ht="15" hidden="1" x14ac:dyDescent="0.25">
      <c r="I145" s="16">
        <v>31</v>
      </c>
      <c r="J145" s="14">
        <f t="shared" si="17"/>
        <v>595.66214352901056</v>
      </c>
      <c r="K145" s="14" t="str">
        <f t="shared" si="30"/>
        <v>3742.65562826458j</v>
      </c>
      <c r="L145" s="14">
        <f t="shared" si="18"/>
        <v>0.99999432298577229</v>
      </c>
      <c r="M145" s="14" t="str">
        <f t="shared" si="31"/>
        <v>0.00374265562826458j</v>
      </c>
      <c r="N145" s="14" t="str">
        <f t="shared" si="19"/>
        <v>2.61094430687455-0.00977192088054327j</v>
      </c>
      <c r="O145" s="14">
        <f t="shared" si="20"/>
        <v>8.3360129967476624</v>
      </c>
      <c r="P145" s="14">
        <f t="shared" si="21"/>
        <v>-0.21443858779196967</v>
      </c>
      <c r="Q145" s="14"/>
      <c r="R145" s="14"/>
      <c r="S145" s="14"/>
      <c r="T145" s="14" t="str">
        <f t="shared" si="22"/>
        <v>1.1+0.000205846059554552j</v>
      </c>
      <c r="U145" s="14" t="str">
        <f t="shared" si="23"/>
        <v>1+0.206033192335965j</v>
      </c>
      <c r="V145" s="96" t="str">
        <f t="shared" si="32"/>
        <v>1.05524749643418-0.217210164335314j</v>
      </c>
      <c r="W145" s="14">
        <f t="shared" si="33"/>
        <v>-11.631202857966692</v>
      </c>
      <c r="X145" s="14"/>
      <c r="Y145" s="14"/>
      <c r="Z145" s="14"/>
      <c r="AA145" s="14" t="str">
        <f t="shared" si="24"/>
        <v>25-210.385793674599j</v>
      </c>
      <c r="AB145" s="14">
        <f t="shared" si="25"/>
        <v>46.521223431595509</v>
      </c>
      <c r="AC145" s="14">
        <f t="shared" si="26"/>
        <v>-83.223358785351891</v>
      </c>
      <c r="AD145" s="14"/>
      <c r="AE145" s="14" t="str">
        <f t="shared" si="27"/>
        <v>33137.2549019608-4.10972654359343E-06j</v>
      </c>
      <c r="AF145" s="14" t="str">
        <f t="shared" si="28"/>
        <v>0.231818181818182+2.20855345865424E-11j</v>
      </c>
      <c r="AG145" s="14">
        <f t="shared" si="34"/>
        <v>-12.697050094485389</v>
      </c>
      <c r="AH145" s="14">
        <f t="shared" si="35"/>
        <v>5.4586224004274305E-9</v>
      </c>
      <c r="AI145" s="14"/>
      <c r="AJ145" s="14"/>
      <c r="AK145" s="14"/>
      <c r="AL145" s="14" t="str">
        <f t="shared" si="36"/>
        <v>-12.2069579320914-137.617166316153j</v>
      </c>
      <c r="AM145" s="14">
        <f t="shared" si="37"/>
        <v>42.807489200740285</v>
      </c>
      <c r="AN145" s="14">
        <f t="shared" si="38"/>
        <v>-95.069000225651934</v>
      </c>
      <c r="AO145" s="14">
        <f t="shared" si="29"/>
        <v>84.930999774348066</v>
      </c>
      <c r="AP145" s="14">
        <f t="shared" si="39"/>
        <v>-42.807489200740285</v>
      </c>
      <c r="AQ145" s="28">
        <f t="shared" si="40"/>
        <v>-84.930999774348066</v>
      </c>
      <c r="AR145" s="14"/>
      <c r="AS145" s="17"/>
      <c r="AU145"/>
      <c r="AV145"/>
      <c r="AW145"/>
      <c r="AX145"/>
      <c r="AY145"/>
      <c r="AZ145"/>
      <c r="BA145"/>
      <c r="BB145"/>
      <c r="BC145"/>
      <c r="BD145"/>
      <c r="BE145"/>
      <c r="BF145"/>
      <c r="BG145"/>
      <c r="BH145"/>
      <c r="BI145"/>
      <c r="BJ145"/>
      <c r="BK145"/>
      <c r="BL145"/>
      <c r="BM145"/>
      <c r="BN145"/>
      <c r="BO145"/>
      <c r="BP145"/>
      <c r="BQ145"/>
      <c r="BR145"/>
      <c r="BS145"/>
      <c r="BT145"/>
    </row>
    <row r="146" spans="9:72" ht="15" hidden="1" x14ac:dyDescent="0.25">
      <c r="I146" s="16">
        <v>32</v>
      </c>
      <c r="J146" s="14">
        <f t="shared" si="17"/>
        <v>630.95734448019346</v>
      </c>
      <c r="K146" s="14" t="str">
        <f t="shared" si="30"/>
        <v>3964.421916295j</v>
      </c>
      <c r="L146" s="14">
        <f t="shared" si="18"/>
        <v>0.99999363028527111</v>
      </c>
      <c r="M146" s="14" t="str">
        <f t="shared" si="31"/>
        <v>0.003964421916295j</v>
      </c>
      <c r="N146" s="14" t="str">
        <f t="shared" si="19"/>
        <v>2.6109416529004-0.0103509402434624j</v>
      </c>
      <c r="O146" s="14">
        <f t="shared" si="20"/>
        <v>8.3360115906045742</v>
      </c>
      <c r="P146" s="14">
        <f t="shared" si="21"/>
        <v>-0.2271449008735347</v>
      </c>
      <c r="Q146" s="14"/>
      <c r="R146" s="14"/>
      <c r="S146" s="14"/>
      <c r="T146" s="14" t="str">
        <f t="shared" si="22"/>
        <v>1.1+0.000218043205396225j</v>
      </c>
      <c r="U146" s="14" t="str">
        <f t="shared" si="23"/>
        <v>1+0.21824142649204j</v>
      </c>
      <c r="V146" s="96" t="str">
        <f t="shared" si="32"/>
        <v>1.05003512674791-0.228943120722818j</v>
      </c>
      <c r="W146" s="14">
        <f t="shared" si="33"/>
        <v>-12.2999186573693</v>
      </c>
      <c r="X146" s="14"/>
      <c r="Y146" s="14"/>
      <c r="Z146" s="14"/>
      <c r="AA146" s="14" t="str">
        <f t="shared" si="24"/>
        <v>25-198.616996734551j</v>
      </c>
      <c r="AB146" s="14">
        <f t="shared" si="25"/>
        <v>46.028595661002825</v>
      </c>
      <c r="AC146" s="14">
        <f t="shared" si="26"/>
        <v>-82.825886145341926</v>
      </c>
      <c r="AD146" s="14"/>
      <c r="AE146" s="14" t="str">
        <f t="shared" si="27"/>
        <v>33137.2549019608-4.35324315076129E-06j</v>
      </c>
      <c r="AF146" s="14" t="str">
        <f t="shared" si="28"/>
        <v>0.231818181818182+2.33941847833267E-11j</v>
      </c>
      <c r="AG146" s="14">
        <f t="shared" si="34"/>
        <v>-12.697050094485389</v>
      </c>
      <c r="AH146" s="14">
        <f t="shared" si="35"/>
        <v>5.7820661119889023E-9</v>
      </c>
      <c r="AI146" s="14"/>
      <c r="AJ146" s="14"/>
      <c r="AK146" s="14"/>
      <c r="AL146" s="14" t="str">
        <f t="shared" si="36"/>
        <v>-12.1480139846566-129.648826302895j</v>
      </c>
      <c r="AM146" s="14">
        <f t="shared" si="37"/>
        <v>42.293334584721968</v>
      </c>
      <c r="AN146" s="14">
        <f t="shared" si="38"/>
        <v>-95.352949697802686</v>
      </c>
      <c r="AO146" s="14">
        <f t="shared" si="29"/>
        <v>84.647050302197314</v>
      </c>
      <c r="AP146" s="14">
        <f t="shared" si="39"/>
        <v>-42.293334584721968</v>
      </c>
      <c r="AQ146" s="28">
        <f t="shared" si="40"/>
        <v>-84.647050302197314</v>
      </c>
      <c r="AR146" s="14"/>
      <c r="AS146" s="17"/>
      <c r="AU146"/>
      <c r="AV146"/>
      <c r="AW146"/>
      <c r="AX146"/>
      <c r="AY146"/>
      <c r="AZ146"/>
      <c r="BA146"/>
      <c r="BB146"/>
      <c r="BC146"/>
      <c r="BD146"/>
      <c r="BE146"/>
      <c r="BF146"/>
      <c r="BG146"/>
      <c r="BH146"/>
      <c r="BI146"/>
      <c r="BJ146"/>
      <c r="BK146"/>
      <c r="BL146"/>
      <c r="BM146"/>
      <c r="BN146"/>
      <c r="BO146"/>
      <c r="BP146"/>
      <c r="BQ146"/>
      <c r="BR146"/>
      <c r="BS146"/>
      <c r="BT146"/>
    </row>
    <row r="147" spans="9:72" ht="15" hidden="1" x14ac:dyDescent="0.25">
      <c r="I147" s="16">
        <v>33</v>
      </c>
      <c r="J147" s="14">
        <f t="shared" si="17"/>
        <v>668.34391756861487</v>
      </c>
      <c r="K147" s="14" t="str">
        <f t="shared" si="30"/>
        <v>4199.32868300997j</v>
      </c>
      <c r="L147" s="14">
        <f t="shared" si="18"/>
        <v>0.99999285306252561</v>
      </c>
      <c r="M147" s="14" t="str">
        <f t="shared" si="31"/>
        <v>0.00419932868300997j</v>
      </c>
      <c r="N147" s="14" t="str">
        <f t="shared" si="19"/>
        <v>2.61093867509149-0.0109642680288298j</v>
      </c>
      <c r="O147" s="14">
        <f t="shared" si="20"/>
        <v>8.3360100128816637</v>
      </c>
      <c r="P147" s="14">
        <f t="shared" si="21"/>
        <v>-0.24060411560383951</v>
      </c>
      <c r="Q147" s="14"/>
      <c r="R147" s="14"/>
      <c r="S147" s="14"/>
      <c r="T147" s="14" t="str">
        <f t="shared" si="22"/>
        <v>1.1+0.000230963077565548j</v>
      </c>
      <c r="U147" s="14" t="str">
        <f t="shared" si="23"/>
        <v>1+0.231173043999699j</v>
      </c>
      <c r="V147" s="96" t="str">
        <f t="shared" si="32"/>
        <v>1.04424777203043-0.241170973072614j</v>
      </c>
      <c r="W147" s="14">
        <f t="shared" si="33"/>
        <v>-13.004551613053851</v>
      </c>
      <c r="X147" s="14"/>
      <c r="Y147" s="14"/>
      <c r="Z147" s="14"/>
      <c r="AA147" s="14" t="str">
        <f t="shared" si="24"/>
        <v>25-187.506535982499j</v>
      </c>
      <c r="AB147" s="14">
        <f t="shared" si="25"/>
        <v>45.536852567583281</v>
      </c>
      <c r="AC147" s="14">
        <f t="shared" si="26"/>
        <v>-82.405618270805334</v>
      </c>
      <c r="AD147" s="14"/>
      <c r="AE147" s="14" t="str">
        <f t="shared" si="27"/>
        <v>33137.2549019608-4.61118902404645E-06j</v>
      </c>
      <c r="AF147" s="14" t="str">
        <f t="shared" si="28"/>
        <v>0.231818181818182+2.47803773792248E-11j</v>
      </c>
      <c r="AG147" s="14">
        <f t="shared" si="34"/>
        <v>-12.697050094485389</v>
      </c>
      <c r="AH147" s="14">
        <f t="shared" si="35"/>
        <v>6.1246750683456443E-9</v>
      </c>
      <c r="AI147" s="14"/>
      <c r="AJ147" s="14"/>
      <c r="AK147" s="14"/>
      <c r="AL147" s="14" t="str">
        <f t="shared" si="36"/>
        <v>-12.0825678329351-122.113205451004j</v>
      </c>
      <c r="AM147" s="14">
        <f t="shared" si="37"/>
        <v>41.777564307197224</v>
      </c>
      <c r="AN147" s="14">
        <f t="shared" si="38"/>
        <v>-95.650773993338333</v>
      </c>
      <c r="AO147" s="14">
        <f t="shared" si="29"/>
        <v>84.349226006661667</v>
      </c>
      <c r="AP147" s="14">
        <f t="shared" si="39"/>
        <v>-41.777564307197224</v>
      </c>
      <c r="AQ147" s="28">
        <f t="shared" si="40"/>
        <v>-84.349226006661667</v>
      </c>
      <c r="AR147" s="14"/>
      <c r="AS147" s="17"/>
      <c r="AU147"/>
      <c r="AV147"/>
      <c r="AW147"/>
      <c r="AX147"/>
      <c r="AY147"/>
      <c r="AZ147"/>
      <c r="BA147"/>
      <c r="BB147"/>
      <c r="BC147"/>
      <c r="BD147"/>
      <c r="BE147"/>
      <c r="BF147"/>
      <c r="BG147"/>
      <c r="BH147"/>
      <c r="BI147"/>
      <c r="BJ147"/>
      <c r="BK147"/>
      <c r="BL147"/>
      <c r="BM147"/>
      <c r="BN147"/>
      <c r="BO147"/>
      <c r="BP147"/>
      <c r="BQ147"/>
      <c r="BR147"/>
      <c r="BS147"/>
      <c r="BT147"/>
    </row>
    <row r="148" spans="9:72" ht="15" hidden="1" x14ac:dyDescent="0.25">
      <c r="I148" s="16">
        <v>34</v>
      </c>
      <c r="J148" s="14">
        <f t="shared" si="17"/>
        <v>707.94578438413816</v>
      </c>
      <c r="K148" s="14" t="str">
        <f t="shared" si="30"/>
        <v>4448.15455072214j</v>
      </c>
      <c r="L148" s="14">
        <f t="shared" si="18"/>
        <v>0.99999198100426201</v>
      </c>
      <c r="M148" s="14" t="str">
        <f t="shared" si="31"/>
        <v>0.00444815455072214j</v>
      </c>
      <c r="N148" s="14" t="str">
        <f t="shared" si="19"/>
        <v>2.61093533393376-0.0116139370193902j</v>
      </c>
      <c r="O148" s="14">
        <f t="shared" si="20"/>
        <v>8.3360082426418796</v>
      </c>
      <c r="P148" s="14">
        <f t="shared" si="21"/>
        <v>-0.25486084520278079</v>
      </c>
      <c r="Q148" s="14"/>
      <c r="R148" s="14"/>
      <c r="S148" s="14"/>
      <c r="T148" s="14" t="str">
        <f t="shared" si="22"/>
        <v>1.1+0.000244648500289718j</v>
      </c>
      <c r="U148" s="14" t="str">
        <f t="shared" si="23"/>
        <v>1+0.244870908017254j</v>
      </c>
      <c r="V148" s="96" t="str">
        <f t="shared" si="32"/>
        <v>1.0378298040176-0.253889677976868j</v>
      </c>
      <c r="W148" s="14">
        <f t="shared" si="33"/>
        <v>-13.746579857793835</v>
      </c>
      <c r="X148" s="14"/>
      <c r="Y148" s="14"/>
      <c r="Z148" s="14"/>
      <c r="AA148" s="14" t="str">
        <f t="shared" si="24"/>
        <v>25-177.017584668976j</v>
      </c>
      <c r="AB148" s="14">
        <f t="shared" si="25"/>
        <v>45.046098319185859</v>
      </c>
      <c r="AC148" s="14">
        <f t="shared" si="26"/>
        <v>-81.961343636235043</v>
      </c>
      <c r="AD148" s="14"/>
      <c r="AE148" s="14" t="str">
        <f t="shared" si="27"/>
        <v>33137.2549019608-4.88441915121779E-06j</v>
      </c>
      <c r="AF148" s="14" t="str">
        <f t="shared" si="28"/>
        <v>0.231818181818182+2.62487070502427E-11j</v>
      </c>
      <c r="AG148" s="14">
        <f t="shared" si="34"/>
        <v>-12.697050094485389</v>
      </c>
      <c r="AH148" s="14">
        <f t="shared" si="35"/>
        <v>6.4875848816455429E-9</v>
      </c>
      <c r="AI148" s="14"/>
      <c r="AJ148" s="14"/>
      <c r="AK148" s="14"/>
      <c r="AL148" s="14" t="str">
        <f t="shared" si="36"/>
        <v>-12.0099904057936-114.985830242258j</v>
      </c>
      <c r="AM148" s="14">
        <f t="shared" si="37"/>
        <v>41.260008402765095</v>
      </c>
      <c r="AN148" s="14">
        <f t="shared" si="38"/>
        <v>-95.96278433274405</v>
      </c>
      <c r="AO148" s="14">
        <f t="shared" si="29"/>
        <v>84.03721566725595</v>
      </c>
      <c r="AP148" s="14">
        <f t="shared" si="39"/>
        <v>-41.260008402765095</v>
      </c>
      <c r="AQ148" s="28">
        <f t="shared" si="40"/>
        <v>-84.03721566725595</v>
      </c>
      <c r="AR148" s="14"/>
      <c r="AS148" s="17"/>
      <c r="AU148"/>
      <c r="AV148"/>
      <c r="AW148"/>
      <c r="AX148"/>
      <c r="AY148"/>
      <c r="AZ148"/>
      <c r="BA148"/>
      <c r="BB148"/>
      <c r="BC148"/>
      <c r="BD148"/>
      <c r="BE148"/>
      <c r="BF148"/>
      <c r="BG148"/>
      <c r="BH148"/>
      <c r="BI148"/>
      <c r="BJ148"/>
      <c r="BK148"/>
      <c r="BL148"/>
      <c r="BM148"/>
      <c r="BN148"/>
      <c r="BO148"/>
      <c r="BP148"/>
      <c r="BQ148"/>
      <c r="BR148"/>
      <c r="BS148"/>
      <c r="BT148"/>
    </row>
    <row r="149" spans="9:72" ht="15" hidden="1" x14ac:dyDescent="0.25">
      <c r="I149" s="16">
        <v>35</v>
      </c>
      <c r="J149" s="14">
        <f t="shared" si="17"/>
        <v>749.89420933245594</v>
      </c>
      <c r="K149" s="14" t="str">
        <f t="shared" si="30"/>
        <v>4711.72427801674j</v>
      </c>
      <c r="L149" s="14">
        <f t="shared" si="18"/>
        <v>0.99999100253879691</v>
      </c>
      <c r="M149" s="14" t="str">
        <f t="shared" si="31"/>
        <v>0.00471172427801674j</v>
      </c>
      <c r="N149" s="14" t="str">
        <f t="shared" si="19"/>
        <v>2.61093158509165-0.0123021004253883j</v>
      </c>
      <c r="O149" s="14">
        <f t="shared" si="20"/>
        <v>8.3360062563931887</v>
      </c>
      <c r="P149" s="14">
        <f t="shared" si="21"/>
        <v>-0.26996234657680401</v>
      </c>
      <c r="Q149" s="14"/>
      <c r="R149" s="14"/>
      <c r="S149" s="14"/>
      <c r="T149" s="14" t="str">
        <f t="shared" si="22"/>
        <v>1.1+0.000259144835290921j</v>
      </c>
      <c r="U149" s="14" t="str">
        <f t="shared" si="23"/>
        <v>1+0.259380421504821j</v>
      </c>
      <c r="V149" s="96" t="str">
        <f t="shared" si="32"/>
        <v>1.03072208721454-0.267089984600746j</v>
      </c>
      <c r="W149" s="14">
        <f t="shared" si="33"/>
        <v>-14.527461652389981</v>
      </c>
      <c r="X149" s="14"/>
      <c r="Y149" s="14"/>
      <c r="Z149" s="14"/>
      <c r="AA149" s="14" t="str">
        <f t="shared" si="24"/>
        <v>25-167.115376100611j</v>
      </c>
      <c r="AB149" s="14">
        <f t="shared" si="25"/>
        <v>44.556448844380782</v>
      </c>
      <c r="AC149" s="14">
        <f t="shared" si="26"/>
        <v>-81.491804049320777</v>
      </c>
      <c r="AD149" s="14"/>
      <c r="AE149" s="14" t="str">
        <f t="shared" si="27"/>
        <v>33137.2549019608-5.17383918125476E-06j</v>
      </c>
      <c r="AF149" s="14" t="str">
        <f t="shared" si="28"/>
        <v>0.231818181818182+2.78040407240571E-11j</v>
      </c>
      <c r="AG149" s="14">
        <f t="shared" si="34"/>
        <v>-12.697050094485389</v>
      </c>
      <c r="AH149" s="14">
        <f t="shared" si="35"/>
        <v>6.8719984532869409E-9</v>
      </c>
      <c r="AI149" s="14"/>
      <c r="AJ149" s="14"/>
      <c r="AK149" s="14"/>
      <c r="AL149" s="14" t="str">
        <f t="shared" si="36"/>
        <v>-11.9296129705779-108.243657616654j</v>
      </c>
      <c r="AM149" s="14">
        <f t="shared" si="37"/>
        <v>40.74048255094705</v>
      </c>
      <c r="AN149" s="14">
        <f t="shared" si="38"/>
        <v>-96.289228041415555</v>
      </c>
      <c r="AO149" s="14">
        <f t="shared" si="29"/>
        <v>83.710771958584445</v>
      </c>
      <c r="AP149" s="14">
        <f t="shared" si="39"/>
        <v>-40.74048255094705</v>
      </c>
      <c r="AQ149" s="28">
        <f t="shared" si="40"/>
        <v>-83.710771958584445</v>
      </c>
      <c r="AR149" s="14"/>
      <c r="AS149" s="17"/>
      <c r="AU149"/>
      <c r="AV149"/>
      <c r="AW149"/>
      <c r="AX149"/>
      <c r="AY149"/>
      <c r="AZ149"/>
      <c r="BA149"/>
      <c r="BB149"/>
      <c r="BC149"/>
      <c r="BD149"/>
      <c r="BE149"/>
      <c r="BF149"/>
      <c r="BG149"/>
      <c r="BH149"/>
      <c r="BI149"/>
      <c r="BJ149"/>
      <c r="BK149"/>
      <c r="BL149"/>
      <c r="BM149"/>
      <c r="BN149"/>
      <c r="BO149"/>
      <c r="BP149"/>
      <c r="BQ149"/>
      <c r="BR149"/>
      <c r="BS149"/>
      <c r="BT149"/>
    </row>
    <row r="150" spans="9:72" ht="15" hidden="1" x14ac:dyDescent="0.25">
      <c r="I150" s="16">
        <v>36</v>
      </c>
      <c r="J150" s="14">
        <f t="shared" si="17"/>
        <v>794.32823472428174</v>
      </c>
      <c r="K150" s="14" t="str">
        <f t="shared" si="30"/>
        <v>4990.91149349751j</v>
      </c>
      <c r="L150" s="14">
        <f t="shared" si="18"/>
        <v>0.99998990468248827</v>
      </c>
      <c r="M150" s="14" t="str">
        <f t="shared" si="31"/>
        <v>0.00499091149349751j</v>
      </c>
      <c r="N150" s="14" t="str">
        <f t="shared" si="19"/>
        <v>2.61092737881975-0.0130310390161152j</v>
      </c>
      <c r="O150" s="14">
        <f t="shared" si="20"/>
        <v>8.3360040277766814</v>
      </c>
      <c r="P150" s="14">
        <f t="shared" si="21"/>
        <v>-0.28595867700245903</v>
      </c>
      <c r="Q150" s="14"/>
      <c r="R150" s="14"/>
      <c r="S150" s="14"/>
      <c r="T150" s="14" t="str">
        <f t="shared" si="22"/>
        <v>1.1+0.000274500132142364j</v>
      </c>
      <c r="U150" s="14" t="str">
        <f t="shared" si="23"/>
        <v>1+0.274749677717038j</v>
      </c>
      <c r="V150" s="96" t="str">
        <f t="shared" si="32"/>
        <v>1.02286222390972-0.280756566235986j</v>
      </c>
      <c r="W150" s="14">
        <f t="shared" si="33"/>
        <v>-15.348618463010634</v>
      </c>
      <c r="X150" s="14"/>
      <c r="Y150" s="14"/>
      <c r="Z150" s="14"/>
      <c r="AA150" s="14" t="str">
        <f t="shared" si="24"/>
        <v>25-157.767088402395j</v>
      </c>
      <c r="AB150" s="14">
        <f t="shared" si="25"/>
        <v>44.068033033130348</v>
      </c>
      <c r="AC150" s="14">
        <f t="shared" si="26"/>
        <v>-80.995696262699298</v>
      </c>
      <c r="AD150" s="14"/>
      <c r="AE150" s="14" t="str">
        <f t="shared" si="27"/>
        <v>33137.2549019608-5.48040842621232E-06j</v>
      </c>
      <c r="AF150" s="14" t="str">
        <f t="shared" si="28"/>
        <v>0.231818181818182+2.94515337119385E-11j</v>
      </c>
      <c r="AG150" s="14">
        <f t="shared" si="34"/>
        <v>-12.697050094485389</v>
      </c>
      <c r="AH150" s="14">
        <f t="shared" si="35"/>
        <v>7.2791899610567516E-9</v>
      </c>
      <c r="AI150" s="14"/>
      <c r="AJ150" s="14"/>
      <c r="AK150" s="14"/>
      <c r="AL150" s="14" t="str">
        <f t="shared" si="36"/>
        <v>-11.8407299038227-101.86500806789j</v>
      </c>
      <c r="AM150" s="14">
        <f t="shared" si="37"/>
        <v>40.218787731719594</v>
      </c>
      <c r="AN150" s="14">
        <f t="shared" si="38"/>
        <v>-96.630273395433235</v>
      </c>
      <c r="AO150" s="14">
        <f t="shared" si="29"/>
        <v>83.369726604566765</v>
      </c>
      <c r="AP150" s="14">
        <f t="shared" si="39"/>
        <v>-40.218787731719594</v>
      </c>
      <c r="AQ150" s="28">
        <f t="shared" si="40"/>
        <v>-83.369726604566765</v>
      </c>
      <c r="AR150" s="14"/>
      <c r="AS150" s="17"/>
      <c r="AU150"/>
      <c r="AV150"/>
      <c r="AW150"/>
      <c r="AX150"/>
      <c r="AY150"/>
      <c r="AZ150"/>
      <c r="BA150"/>
      <c r="BB150"/>
      <c r="BC150"/>
      <c r="BD150"/>
      <c r="BE150"/>
      <c r="BF150"/>
      <c r="BG150"/>
      <c r="BH150"/>
      <c r="BI150"/>
      <c r="BJ150"/>
      <c r="BK150"/>
      <c r="BL150"/>
      <c r="BM150"/>
      <c r="BN150"/>
      <c r="BO150"/>
      <c r="BP150"/>
      <c r="BQ150"/>
      <c r="BR150"/>
      <c r="BS150"/>
      <c r="BT150"/>
    </row>
    <row r="151" spans="9:72" ht="15" hidden="1" x14ac:dyDescent="0.25">
      <c r="I151" s="16">
        <v>37</v>
      </c>
      <c r="J151" s="14">
        <f t="shared" si="17"/>
        <v>841.39514164519551</v>
      </c>
      <c r="K151" s="14" t="str">
        <f t="shared" si="30"/>
        <v>5286.64159151738j</v>
      </c>
      <c r="L151" s="14">
        <f t="shared" si="18"/>
        <v>0.99998867286744986</v>
      </c>
      <c r="M151" s="14" t="str">
        <f t="shared" si="31"/>
        <v>0.00528664159151738j</v>
      </c>
      <c r="N151" s="14" t="str">
        <f t="shared" si="19"/>
        <v>2.61092265930269-0.0138031686732259j</v>
      </c>
      <c r="O151" s="14">
        <f t="shared" si="20"/>
        <v>8.3360015272166965</v>
      </c>
      <c r="P151" s="14">
        <f t="shared" si="21"/>
        <v>-0.30290286010064632</v>
      </c>
      <c r="Q151" s="14"/>
      <c r="R151" s="14"/>
      <c r="S151" s="14"/>
      <c r="T151" s="14" t="str">
        <f t="shared" si="22"/>
        <v>1.1+0.000290765287533456j</v>
      </c>
      <c r="U151" s="14" t="str">
        <f t="shared" si="23"/>
        <v>1+0.291029619613032j</v>
      </c>
      <c r="V151" s="96" t="str">
        <f t="shared" si="32"/>
        <v>1.01418494218828-0.294867092654786j</v>
      </c>
      <c r="W151" s="14">
        <f t="shared" si="33"/>
        <v>-16.211415339703208</v>
      </c>
      <c r="X151" s="14"/>
      <c r="Y151" s="14"/>
      <c r="Z151" s="14"/>
      <c r="AA151" s="14" t="str">
        <f t="shared" si="24"/>
        <v>25-148.941735726243j</v>
      </c>
      <c r="AB151" s="14">
        <f t="shared" si="25"/>
        <v>43.580994027847069</v>
      </c>
      <c r="AC151" s="14">
        <f t="shared" si="26"/>
        <v>-80.471674393155183</v>
      </c>
      <c r="AD151" s="14"/>
      <c r="AE151" s="14" t="str">
        <f t="shared" si="27"/>
        <v>33137.2549019608-5.80514304095839E-06j</v>
      </c>
      <c r="AF151" s="14" t="str">
        <f t="shared" si="28"/>
        <v>0.231818181818182+3.11966467965553E-11j</v>
      </c>
      <c r="AG151" s="14">
        <f t="shared" si="34"/>
        <v>-12.697050094485389</v>
      </c>
      <c r="AH151" s="14">
        <f t="shared" si="35"/>
        <v>7.7105090825224738E-9</v>
      </c>
      <c r="AI151" s="14"/>
      <c r="AJ151" s="14"/>
      <c r="AK151" s="14"/>
      <c r="AL151" s="14" t="str">
        <f t="shared" si="36"/>
        <v>-11.742603079065-95.8295037001906j</v>
      </c>
      <c r="AM151" s="14">
        <f t="shared" si="37"/>
        <v>39.694710114387199</v>
      </c>
      <c r="AN151" s="14">
        <f t="shared" si="38"/>
        <v>-96.985992585248525</v>
      </c>
      <c r="AO151" s="14">
        <f t="shared" si="29"/>
        <v>83.014007414751475</v>
      </c>
      <c r="AP151" s="14">
        <f t="shared" si="39"/>
        <v>-39.694710114387199</v>
      </c>
      <c r="AQ151" s="28">
        <f t="shared" si="40"/>
        <v>-83.014007414751475</v>
      </c>
      <c r="AR151" s="14"/>
      <c r="AS151" s="17"/>
      <c r="AU151"/>
      <c r="AV151"/>
      <c r="AW151"/>
      <c r="AX151"/>
      <c r="AY151"/>
      <c r="AZ151"/>
      <c r="BA151"/>
      <c r="BB151"/>
      <c r="BC151"/>
      <c r="BD151"/>
      <c r="BE151"/>
      <c r="BF151"/>
      <c r="BG151"/>
      <c r="BH151"/>
      <c r="BI151"/>
      <c r="BJ151"/>
      <c r="BK151"/>
      <c r="BL151"/>
      <c r="BM151"/>
      <c r="BN151"/>
      <c r="BO151"/>
      <c r="BP151"/>
      <c r="BQ151"/>
      <c r="BR151"/>
      <c r="BS151"/>
      <c r="BT151"/>
    </row>
    <row r="152" spans="9:72" ht="15" hidden="1" x14ac:dyDescent="0.25">
      <c r="I152" s="16">
        <v>38</v>
      </c>
      <c r="J152" s="14">
        <f t="shared" si="17"/>
        <v>891.25093813374576</v>
      </c>
      <c r="K152" s="14" t="str">
        <f t="shared" si="30"/>
        <v>5599.89479949197j</v>
      </c>
      <c r="L152" s="14">
        <f t="shared" si="18"/>
        <v>0.99998729074824444</v>
      </c>
      <c r="M152" s="14" t="str">
        <f t="shared" si="31"/>
        <v>0.00559989479949197j</v>
      </c>
      <c r="N152" s="14" t="str">
        <f t="shared" si="19"/>
        <v>2.6109173639145-0.014621048390673j</v>
      </c>
      <c r="O152" s="14">
        <f t="shared" si="20"/>
        <v>8.3359987215283002</v>
      </c>
      <c r="P152" s="14">
        <f t="shared" si="21"/>
        <v>-0.32085106165340249</v>
      </c>
      <c r="Q152" s="14"/>
      <c r="R152" s="14"/>
      <c r="S152" s="14"/>
      <c r="T152" s="14" t="str">
        <f t="shared" si="22"/>
        <v>1.1+0.000307994213972059j</v>
      </c>
      <c r="U152" s="14" t="str">
        <f t="shared" si="23"/>
        <v>1+0.308274208712033j</v>
      </c>
      <c r="V152" s="96" t="str">
        <f t="shared" si="32"/>
        <v>1.00462265426902-0.309391259584992j</v>
      </c>
      <c r="W152" s="14">
        <f t="shared" si="33"/>
        <v>-17.117138441146622</v>
      </c>
      <c r="X152" s="14"/>
      <c r="Y152" s="14"/>
      <c r="Z152" s="14"/>
      <c r="AA152" s="14" t="str">
        <f t="shared" si="24"/>
        <v>25-140.610065545264j</v>
      </c>
      <c r="AB152" s="14">
        <f t="shared" si="25"/>
        <v>43.095490603109866</v>
      </c>
      <c r="AC152" s="14">
        <f t="shared" si="26"/>
        <v>-79.918353295621614</v>
      </c>
      <c r="AD152" s="14"/>
      <c r="AE152" s="14" t="str">
        <f t="shared" si="27"/>
        <v>33137.2549019608-6.14911939132219E-06j</v>
      </c>
      <c r="AF152" s="14" t="str">
        <f t="shared" si="28"/>
        <v>0.231818181818182+3.30451643322913E-11j</v>
      </c>
      <c r="AG152" s="14">
        <f t="shared" si="34"/>
        <v>-12.697050094485389</v>
      </c>
      <c r="AH152" s="14">
        <f t="shared" si="35"/>
        <v>8.167385468675241E-9</v>
      </c>
      <c r="AI152" s="14"/>
      <c r="AJ152" s="14"/>
      <c r="AK152" s="14"/>
      <c r="AL152" s="14" t="str">
        <f t="shared" si="36"/>
        <v>-11.6344681807521-90.1180108218425j</v>
      </c>
      <c r="AM152" s="14">
        <f t="shared" si="37"/>
        <v>39.168021249289751</v>
      </c>
      <c r="AN152" s="14">
        <f t="shared" si="38"/>
        <v>-97.356342790254246</v>
      </c>
      <c r="AO152" s="14">
        <f t="shared" si="29"/>
        <v>82.643657209745754</v>
      </c>
      <c r="AP152" s="14">
        <f t="shared" si="39"/>
        <v>-39.168021249289751</v>
      </c>
      <c r="AQ152" s="28">
        <f t="shared" si="40"/>
        <v>-82.643657209745754</v>
      </c>
      <c r="AR152" s="14"/>
      <c r="AS152" s="17"/>
      <c r="AU152"/>
      <c r="AV152"/>
      <c r="AW152"/>
      <c r="AX152"/>
      <c r="AY152"/>
      <c r="AZ152"/>
      <c r="BA152"/>
      <c r="BB152"/>
      <c r="BC152"/>
      <c r="BD152"/>
      <c r="BE152"/>
      <c r="BF152"/>
      <c r="BG152"/>
      <c r="BH152"/>
      <c r="BI152"/>
      <c r="BJ152"/>
      <c r="BK152"/>
      <c r="BL152"/>
      <c r="BM152"/>
      <c r="BN152"/>
      <c r="BO152"/>
      <c r="BP152"/>
      <c r="BQ152"/>
      <c r="BR152"/>
      <c r="BS152"/>
      <c r="BT152"/>
    </row>
    <row r="153" spans="9:72" ht="15" hidden="1" x14ac:dyDescent="0.25">
      <c r="I153" s="16">
        <v>39</v>
      </c>
      <c r="J153" s="14">
        <f t="shared" si="17"/>
        <v>944.06087628592377</v>
      </c>
      <c r="K153" s="14" t="str">
        <f t="shared" si="30"/>
        <v>5931.7094269628j</v>
      </c>
      <c r="L153" s="14">
        <f t="shared" si="18"/>
        <v>0.99998573998498985</v>
      </c>
      <c r="M153" s="14" t="str">
        <f t="shared" si="31"/>
        <v>0.0059317094269628j</v>
      </c>
      <c r="N153" s="14" t="str">
        <f t="shared" si="19"/>
        <v>2.61091142238749-0.0154873887475368j</v>
      </c>
      <c r="O153" s="14">
        <f t="shared" si="20"/>
        <v>8.3359955734765201</v>
      </c>
      <c r="P153" s="14">
        <f t="shared" si="21"/>
        <v>-0.33986277584783425</v>
      </c>
      <c r="Q153" s="14"/>
      <c r="R153" s="14"/>
      <c r="S153" s="14"/>
      <c r="T153" s="14" t="str">
        <f t="shared" si="22"/>
        <v>1.1+0.000326244018482954j</v>
      </c>
      <c r="U153" s="14" t="str">
        <f t="shared" si="23"/>
        <v>1+0.326540603954302j</v>
      </c>
      <c r="V153" s="96" t="str">
        <f t="shared" si="32"/>
        <v>0.994106213111194-0.32428979920557j</v>
      </c>
      <c r="W153" s="14">
        <f t="shared" si="33"/>
        <v>-18.066969610731906</v>
      </c>
      <c r="X153" s="14"/>
      <c r="Y153" s="14"/>
      <c r="Z153" s="14"/>
      <c r="AA153" s="14" t="str">
        <f t="shared" si="24"/>
        <v>25-132.744461693283j</v>
      </c>
      <c r="AB153" s="14">
        <f t="shared" si="25"/>
        <v>42.611698629462644</v>
      </c>
      <c r="AC153" s="14">
        <f t="shared" si="26"/>
        <v>-79.334313056645371</v>
      </c>
      <c r="AD153" s="14"/>
      <c r="AE153" s="14" t="str">
        <f t="shared" si="27"/>
        <v>33137.2549019608-6.51347762181794E-06j</v>
      </c>
      <c r="AF153" s="14" t="str">
        <f t="shared" si="28"/>
        <v>0.231818181818182+3.50032134180753E-11j</v>
      </c>
      <c r="AG153" s="14">
        <f t="shared" si="34"/>
        <v>-12.697050094485389</v>
      </c>
      <c r="AH153" s="14">
        <f t="shared" si="35"/>
        <v>8.6513334826531205E-9</v>
      </c>
      <c r="AI153" s="14"/>
      <c r="AJ153" s="14"/>
      <c r="AK153" s="14"/>
      <c r="AL153" s="14" t="str">
        <f t="shared" si="36"/>
        <v>-11.51554326027-84.7125865785033j</v>
      </c>
      <c r="AM153" s="14">
        <f t="shared" si="37"/>
        <v>38.638478641613794</v>
      </c>
      <c r="AN153" s="14">
        <f t="shared" si="38"/>
        <v>-97.741145434573738</v>
      </c>
      <c r="AO153" s="14">
        <f t="shared" si="29"/>
        <v>82.258854565426262</v>
      </c>
      <c r="AP153" s="14">
        <f t="shared" si="39"/>
        <v>-38.638478641613794</v>
      </c>
      <c r="AQ153" s="28">
        <f t="shared" si="40"/>
        <v>-82.258854565426262</v>
      </c>
      <c r="AR153" s="14"/>
      <c r="AS153" s="17"/>
      <c r="AU153"/>
      <c r="AV153"/>
      <c r="AW153"/>
      <c r="AX153"/>
      <c r="AY153"/>
      <c r="AZ153"/>
      <c r="BA153"/>
      <c r="BB153"/>
      <c r="BC153"/>
      <c r="BD153"/>
      <c r="BE153"/>
      <c r="BF153"/>
      <c r="BG153"/>
      <c r="BH153"/>
      <c r="BI153"/>
      <c r="BJ153"/>
      <c r="BK153"/>
      <c r="BL153"/>
      <c r="BM153"/>
      <c r="BN153"/>
      <c r="BO153"/>
      <c r="BP153"/>
      <c r="BQ153"/>
      <c r="BR153"/>
      <c r="BS153"/>
      <c r="BT153"/>
    </row>
    <row r="154" spans="9:72" ht="15" hidden="1" x14ac:dyDescent="0.25">
      <c r="I154" s="16">
        <v>40</v>
      </c>
      <c r="J154" s="14">
        <f t="shared" si="17"/>
        <v>1000</v>
      </c>
      <c r="K154" s="14" t="str">
        <f t="shared" si="30"/>
        <v>6283.18530717959j</v>
      </c>
      <c r="L154" s="14">
        <f t="shared" si="18"/>
        <v>0.99998399999999998</v>
      </c>
      <c r="M154" s="14" t="str">
        <f t="shared" si="31"/>
        <v>0.00628318530717959j</v>
      </c>
      <c r="N154" s="14" t="str">
        <f t="shared" si="19"/>
        <v>2.61090475587985-0.0164050608815637j</v>
      </c>
      <c r="O154" s="14">
        <f t="shared" si="20"/>
        <v>8.3359920412822017</v>
      </c>
      <c r="P154" s="14">
        <f t="shared" si="21"/>
        <v>-0.36000102256686745</v>
      </c>
      <c r="Q154" s="14"/>
      <c r="R154" s="14"/>
      <c r="S154" s="14"/>
      <c r="T154" s="14" t="str">
        <f t="shared" si="22"/>
        <v>1.1+0.000345575191894878j</v>
      </c>
      <c r="U154" s="14" t="str">
        <f t="shared" si="23"/>
        <v>1+0.345889351160236j</v>
      </c>
      <c r="V154" s="96" t="str">
        <f t="shared" si="32"/>
        <v>0.982565894239528-0.339513504438793j</v>
      </c>
      <c r="W154" s="14">
        <f t="shared" si="33"/>
        <v>-19.06195799379222</v>
      </c>
      <c r="X154" s="14"/>
      <c r="Y154" s="14"/>
      <c r="Z154" s="14"/>
      <c r="AA154" s="14" t="str">
        <f t="shared" si="24"/>
        <v>25-125.318852828264j</v>
      </c>
      <c r="AB154" s="14">
        <f t="shared" si="25"/>
        <v>42.129812613090763</v>
      </c>
      <c r="AC154" s="14">
        <f t="shared" si="26"/>
        <v>-78.718104789185617</v>
      </c>
      <c r="AD154" s="14"/>
      <c r="AE154" s="14" t="str">
        <f t="shared" si="27"/>
        <v>33137.2549019608-6.89942543476957E-06j</v>
      </c>
      <c r="AF154" s="14" t="str">
        <f t="shared" si="28"/>
        <v>0.231818181818182+3.7077284206272E-11j</v>
      </c>
      <c r="AG154" s="14">
        <f t="shared" si="34"/>
        <v>-12.697050094485389</v>
      </c>
      <c r="AH154" s="14">
        <f t="shared" si="35"/>
        <v>9.1639572192513448E-9</v>
      </c>
      <c r="AI154" s="14"/>
      <c r="AJ154" s="14"/>
      <c r="AK154" s="14"/>
      <c r="AL154" s="14" t="str">
        <f t="shared" si="36"/>
        <v>-11.3850398388432-79.5964290416678j</v>
      </c>
      <c r="AM154" s="14">
        <f t="shared" si="37"/>
        <v>38.105826795507454</v>
      </c>
      <c r="AN154" s="14">
        <f t="shared" si="38"/>
        <v>-98.140063796380744</v>
      </c>
      <c r="AO154" s="14">
        <f t="shared" si="29"/>
        <v>81.859936203619256</v>
      </c>
      <c r="AP154" s="14">
        <f t="shared" si="39"/>
        <v>-38.105826795507454</v>
      </c>
      <c r="AQ154" s="28">
        <f t="shared" si="40"/>
        <v>-81.859936203619256</v>
      </c>
      <c r="AR154" s="14"/>
      <c r="AS154" s="17"/>
      <c r="AU154"/>
      <c r="AV154"/>
      <c r="AW154"/>
      <c r="AX154"/>
      <c r="AY154"/>
      <c r="AZ154"/>
      <c r="BA154"/>
      <c r="BB154"/>
      <c r="BC154"/>
      <c r="BD154"/>
      <c r="BE154"/>
      <c r="BF154"/>
      <c r="BG154"/>
      <c r="BH154"/>
      <c r="BI154"/>
      <c r="BJ154"/>
      <c r="BK154"/>
      <c r="BL154"/>
      <c r="BM154"/>
      <c r="BN154"/>
      <c r="BO154"/>
      <c r="BP154"/>
      <c r="BQ154"/>
      <c r="BR154"/>
      <c r="BS154"/>
      <c r="BT154"/>
    </row>
    <row r="155" spans="9:72" ht="15" hidden="1" x14ac:dyDescent="0.25">
      <c r="I155" s="16">
        <v>41</v>
      </c>
      <c r="J155" s="14">
        <f t="shared" si="17"/>
        <v>1059.2537251772892</v>
      </c>
      <c r="K155" s="14" t="str">
        <f t="shared" si="30"/>
        <v>6655.48744260919j</v>
      </c>
      <c r="L155" s="14">
        <f t="shared" si="18"/>
        <v>0.9999820477047312</v>
      </c>
      <c r="M155" s="14" t="str">
        <f t="shared" si="31"/>
        <v>0.00665548744260919j</v>
      </c>
      <c r="N155" s="14" t="str">
        <f t="shared" si="19"/>
        <v>2.61089727592934-0.017377105992828j</v>
      </c>
      <c r="O155" s="14">
        <f t="shared" si="20"/>
        <v>8.3359880780671034</v>
      </c>
      <c r="P155" s="14">
        <f t="shared" si="21"/>
        <v>-0.38133255638348595</v>
      </c>
      <c r="Q155" s="14"/>
      <c r="R155" s="14"/>
      <c r="S155" s="14"/>
      <c r="T155" s="14" t="str">
        <f t="shared" si="22"/>
        <v>1.1+0.000366051809343506j</v>
      </c>
      <c r="U155" s="14" t="str">
        <f t="shared" si="23"/>
        <v>1+0.366384583715636j</v>
      </c>
      <c r="V155" s="96" t="str">
        <f t="shared" si="32"/>
        <v>0.969932626510615-0.355002309786962j</v>
      </c>
      <c r="W155" s="14">
        <f t="shared" si="33"/>
        <v>-20.102988798896892</v>
      </c>
      <c r="X155" s="14"/>
      <c r="Y155" s="14"/>
      <c r="Z155" s="14"/>
      <c r="AA155" s="14" t="str">
        <f t="shared" si="24"/>
        <v>25-118.308626016197j</v>
      </c>
      <c r="AB155" s="14">
        <f t="shared" si="25"/>
        <v>41.650047298622908</v>
      </c>
      <c r="AC155" s="14">
        <f t="shared" si="26"/>
        <v>-78.068257926832189</v>
      </c>
      <c r="AD155" s="14"/>
      <c r="AE155" s="14" t="str">
        <f t="shared" si="27"/>
        <v>33137.2549019608-0.0000073082420933626j</v>
      </c>
      <c r="AF155" s="14" t="str">
        <f t="shared" si="28"/>
        <v>0.231818181818182+3.92742514149506E-11j</v>
      </c>
      <c r="AG155" s="14">
        <f t="shared" si="34"/>
        <v>-12.697050094485389</v>
      </c>
      <c r="AH155" s="14">
        <f t="shared" si="35"/>
        <v>9.7069558218572795E-9</v>
      </c>
      <c r="AI155" s="14"/>
      <c r="AJ155" s="14"/>
      <c r="AK155" s="14"/>
      <c r="AL155" s="14" t="str">
        <f t="shared" si="36"/>
        <v>-11.2421768255706-74.7538300668553j</v>
      </c>
      <c r="AM155" s="14">
        <f t="shared" si="37"/>
        <v>37.569798823773894</v>
      </c>
      <c r="AN155" s="14">
        <f t="shared" si="38"/>
        <v>-98.552579272405637</v>
      </c>
      <c r="AO155" s="14">
        <f t="shared" si="29"/>
        <v>81.447420727594363</v>
      </c>
      <c r="AP155" s="14">
        <f t="shared" si="39"/>
        <v>-37.569798823773894</v>
      </c>
      <c r="AQ155" s="28">
        <f t="shared" si="40"/>
        <v>-81.447420727594363</v>
      </c>
      <c r="AR155" s="14"/>
      <c r="AS155" s="17"/>
      <c r="AU155"/>
      <c r="AV155"/>
      <c r="AW155"/>
      <c r="AX155"/>
      <c r="AY155"/>
      <c r="AZ155"/>
      <c r="BA155"/>
      <c r="BB155"/>
      <c r="BC155"/>
      <c r="BD155"/>
      <c r="BE155"/>
      <c r="BF155"/>
      <c r="BG155"/>
      <c r="BH155"/>
      <c r="BI155"/>
      <c r="BJ155"/>
      <c r="BK155"/>
      <c r="BL155"/>
      <c r="BM155"/>
      <c r="BN155"/>
      <c r="BO155"/>
      <c r="BP155"/>
      <c r="BQ155"/>
      <c r="BR155"/>
      <c r="BS155"/>
      <c r="BT155"/>
    </row>
    <row r="156" spans="9:72" ht="15" hidden="1" x14ac:dyDescent="0.25">
      <c r="I156" s="16">
        <v>42</v>
      </c>
      <c r="J156" s="14">
        <f t="shared" si="17"/>
        <v>1122.0184543019636</v>
      </c>
      <c r="K156" s="14" t="str">
        <f t="shared" si="30"/>
        <v>7049.84986645445j</v>
      </c>
      <c r="L156" s="14">
        <f t="shared" si="18"/>
        <v>0.99997985719341131</v>
      </c>
      <c r="M156" s="14" t="str">
        <f t="shared" si="31"/>
        <v>0.00704984986645445j</v>
      </c>
      <c r="N156" s="14" t="str">
        <f t="shared" si="19"/>
        <v>2.61088888327939-0.0184067454086273j</v>
      </c>
      <c r="O156" s="14">
        <f t="shared" si="20"/>
        <v>8.335983631231521</v>
      </c>
      <c r="P156" s="14">
        <f t="shared" si="21"/>
        <v>-0.4039280879543789</v>
      </c>
      <c r="Q156" s="14"/>
      <c r="R156" s="14"/>
      <c r="S156" s="14"/>
      <c r="T156" s="14" t="str">
        <f t="shared" si="22"/>
        <v>1.1+0.000387741742654995j</v>
      </c>
      <c r="U156" s="14" t="str">
        <f t="shared" si="23"/>
        <v>1+0.388094235148317j</v>
      </c>
      <c r="V156" s="96" t="str">
        <f t="shared" si="32"/>
        <v>0.956139489436058-0.370684482105134j</v>
      </c>
      <c r="W156" s="14">
        <f t="shared" si="33"/>
        <v>-21.190749450289459</v>
      </c>
      <c r="X156" s="14"/>
      <c r="Y156" s="14"/>
      <c r="Z156" s="14"/>
      <c r="AA156" s="14" t="str">
        <f t="shared" si="24"/>
        <v>25-111.690545149035j</v>
      </c>
      <c r="AB156" s="14">
        <f t="shared" si="25"/>
        <v>41.172639316725125</v>
      </c>
      <c r="AC156" s="14">
        <f t="shared" si="26"/>
        <v>-77.383289229585628</v>
      </c>
      <c r="AD156" s="14"/>
      <c r="AE156" s="14" t="str">
        <f t="shared" si="27"/>
        <v>33137.2549019608-7.74128266189178E-06j</v>
      </c>
      <c r="AF156" s="14" t="str">
        <f t="shared" si="28"/>
        <v>0.231818181818182+4.16013971148358E-11j</v>
      </c>
      <c r="AG156" s="14">
        <f t="shared" si="34"/>
        <v>-12.697050094485389</v>
      </c>
      <c r="AH156" s="14">
        <f t="shared" si="35"/>
        <v>1.0282129114433687E-8</v>
      </c>
      <c r="AI156" s="14"/>
      <c r="AJ156" s="14"/>
      <c r="AK156" s="14"/>
      <c r="AL156" s="14" t="str">
        <f t="shared" si="36"/>
        <v>-11.0861974498065-70.1701301270503j</v>
      </c>
      <c r="AM156" s="14">
        <f t="shared" si="37"/>
        <v>37.030118722362545</v>
      </c>
      <c r="AN156" s="14">
        <f t="shared" si="38"/>
        <v>-98.977966757547378</v>
      </c>
      <c r="AO156" s="14">
        <f t="shared" si="29"/>
        <v>81.022033242452622</v>
      </c>
      <c r="AP156" s="14">
        <f t="shared" si="39"/>
        <v>-37.030118722362545</v>
      </c>
      <c r="AQ156" s="28">
        <f t="shared" si="40"/>
        <v>-81.022033242452622</v>
      </c>
      <c r="AR156" s="14"/>
      <c r="AS156" s="17"/>
      <c r="AU156"/>
      <c r="AV156"/>
      <c r="AW156"/>
      <c r="AX156"/>
      <c r="AY156"/>
      <c r="AZ156"/>
      <c r="BA156"/>
      <c r="BB156"/>
      <c r="BC156"/>
      <c r="BD156"/>
      <c r="BE156"/>
      <c r="BF156"/>
      <c r="BG156"/>
      <c r="BH156"/>
      <c r="BI156"/>
      <c r="BJ156"/>
      <c r="BK156"/>
      <c r="BL156"/>
      <c r="BM156"/>
      <c r="BN156"/>
      <c r="BO156"/>
      <c r="BP156"/>
      <c r="BQ156"/>
      <c r="BR156"/>
      <c r="BS156"/>
      <c r="BT156"/>
    </row>
    <row r="157" spans="9:72" ht="15" hidden="1" x14ac:dyDescent="0.25">
      <c r="I157" s="16">
        <v>43</v>
      </c>
      <c r="J157" s="14">
        <f t="shared" si="17"/>
        <v>1188.5022274370185</v>
      </c>
      <c r="K157" s="14" t="str">
        <f t="shared" si="30"/>
        <v>7467.57973298249j</v>
      </c>
      <c r="L157" s="14">
        <f t="shared" si="18"/>
        <v>0.99997739939928598</v>
      </c>
      <c r="M157" s="14" t="str">
        <f t="shared" si="31"/>
        <v>0.00746757973298249j</v>
      </c>
      <c r="N157" s="14" t="str">
        <f t="shared" si="19"/>
        <v>2.6108794665619-0.0194973912425122j</v>
      </c>
      <c r="O157" s="14">
        <f t="shared" si="20"/>
        <v>8.3359786417557462</v>
      </c>
      <c r="P157" s="14">
        <f t="shared" si="21"/>
        <v>-0.42786251855074864</v>
      </c>
      <c r="Q157" s="14"/>
      <c r="R157" s="14"/>
      <c r="S157" s="14"/>
      <c r="T157" s="14" t="str">
        <f t="shared" si="22"/>
        <v>1.1+0.000410716885314036j</v>
      </c>
      <c r="U157" s="14" t="str">
        <f t="shared" si="23"/>
        <v>1+0.411090264300686j</v>
      </c>
      <c r="V157" s="96" t="str">
        <f t="shared" si="32"/>
        <v>0.941123485047866-0.386475985322596j</v>
      </c>
      <c r="W157" s="14">
        <f t="shared" si="33"/>
        <v>-22.325693554835283</v>
      </c>
      <c r="X157" s="14"/>
      <c r="Y157" s="14"/>
      <c r="Z157" s="14"/>
      <c r="AA157" s="14" t="str">
        <f t="shared" si="24"/>
        <v>25-105.44267392625j</v>
      </c>
      <c r="AB157" s="14">
        <f t="shared" si="25"/>
        <v>40.697848851415131</v>
      </c>
      <c r="AC157" s="14">
        <f t="shared" si="26"/>
        <v>-76.661713723661265</v>
      </c>
      <c r="AD157" s="14"/>
      <c r="AE157" s="14" t="str">
        <f t="shared" si="27"/>
        <v>33137.2549019608-8.19998249725924E-06j</v>
      </c>
      <c r="AF157" s="14" t="str">
        <f t="shared" si="28"/>
        <v>0.231818181818182+4.40664348664696E-11j</v>
      </c>
      <c r="AG157" s="14">
        <f t="shared" si="34"/>
        <v>-12.697050094485389</v>
      </c>
      <c r="AH157" s="14">
        <f t="shared" si="35"/>
        <v>1.0891383567217755E-8</v>
      </c>
      <c r="AI157" s="14"/>
      <c r="AJ157" s="14"/>
      <c r="AK157" s="14"/>
      <c r="AL157" s="14" t="str">
        <f t="shared" si="36"/>
        <v>-10.9163892981836-65.8316742174522j</v>
      </c>
      <c r="AM157" s="14">
        <f t="shared" si="37"/>
        <v>36.486504408105105</v>
      </c>
      <c r="AN157" s="14">
        <f t="shared" si="38"/>
        <v>-99.415269786155889</v>
      </c>
      <c r="AO157" s="14">
        <f t="shared" si="29"/>
        <v>80.584730213844111</v>
      </c>
      <c r="AP157" s="14">
        <f t="shared" si="39"/>
        <v>-36.486504408105105</v>
      </c>
      <c r="AQ157" s="28">
        <f t="shared" si="40"/>
        <v>-80.584730213844111</v>
      </c>
      <c r="AR157" s="14"/>
      <c r="AS157" s="17"/>
      <c r="AU157"/>
      <c r="AV157"/>
      <c r="AW157"/>
      <c r="AX157"/>
      <c r="AY157"/>
      <c r="AZ157"/>
      <c r="BA157"/>
      <c r="BB157"/>
      <c r="BC157"/>
      <c r="BD157"/>
      <c r="BE157"/>
      <c r="BF157"/>
      <c r="BG157"/>
      <c r="BH157"/>
      <c r="BI157"/>
      <c r="BJ157"/>
      <c r="BK157"/>
      <c r="BL157"/>
      <c r="BM157"/>
      <c r="BN157"/>
      <c r="BO157"/>
      <c r="BP157"/>
      <c r="BQ157"/>
      <c r="BR157"/>
      <c r="BS157"/>
      <c r="BT157"/>
    </row>
    <row r="158" spans="9:72" ht="15" hidden="1" x14ac:dyDescent="0.25">
      <c r="I158" s="16">
        <v>44</v>
      </c>
      <c r="J158" s="14">
        <f t="shared" si="17"/>
        <v>1258.925411794168</v>
      </c>
      <c r="K158" s="14" t="str">
        <f t="shared" si="30"/>
        <v>7910.06165022013j</v>
      </c>
      <c r="L158" s="14">
        <f t="shared" si="18"/>
        <v>0.99997464170892059</v>
      </c>
      <c r="M158" s="14" t="str">
        <f t="shared" si="31"/>
        <v>0.00791006165022013j</v>
      </c>
      <c r="N158" s="14" t="str">
        <f t="shared" si="19"/>
        <v>2.6108689008193-0.0206526576822282j</v>
      </c>
      <c r="O158" s="14">
        <f t="shared" si="20"/>
        <v>8.3359730434161925</v>
      </c>
      <c r="P158" s="14">
        <f t="shared" si="21"/>
        <v>-0.45321518850816994</v>
      </c>
      <c r="Q158" s="14"/>
      <c r="R158" s="14"/>
      <c r="S158" s="14"/>
      <c r="T158" s="14" t="str">
        <f t="shared" si="22"/>
        <v>1.1+0.000435053390762108j</v>
      </c>
      <c r="U158" s="14" t="str">
        <f t="shared" si="23"/>
        <v>1+0.435448893844618j</v>
      </c>
      <c r="V158" s="96" t="str">
        <f t="shared" si="32"/>
        <v>0.92482757861241-0.402280092713008j</v>
      </c>
      <c r="W158" s="14">
        <f t="shared" si="33"/>
        <v>-23.508003313746979</v>
      </c>
      <c r="X158" s="14"/>
      <c r="Y158" s="14"/>
      <c r="Z158" s="14"/>
      <c r="AA158" s="14" t="str">
        <f t="shared" si="24"/>
        <v>25-99.544303144747j</v>
      </c>
      <c r="AB158" s="14">
        <f t="shared" si="25"/>
        <v>40.225961294054017</v>
      </c>
      <c r="AC158" s="14">
        <f t="shared" si="26"/>
        <v>-75.902057802380369</v>
      </c>
      <c r="AD158" s="14"/>
      <c r="AE158" s="14" t="str">
        <f t="shared" si="27"/>
        <v>33137.2549019608-8.68586200661042E-06j</v>
      </c>
      <c r="AF158" s="14" t="str">
        <f t="shared" si="28"/>
        <v>0.231818181818182+4.66775352875903E-11j</v>
      </c>
      <c r="AG158" s="14">
        <f t="shared" si="34"/>
        <v>-12.697050094485389</v>
      </c>
      <c r="AH158" s="14">
        <f t="shared" si="35"/>
        <v>1.153673861591012E-8</v>
      </c>
      <c r="AI158" s="14"/>
      <c r="AJ158" s="14"/>
      <c r="AK158" s="14"/>
      <c r="AL158" s="14" t="str">
        <f t="shared" si="36"/>
        <v>-10.7321073918965-61.7257678292809j</v>
      </c>
      <c r="AM158" s="14">
        <f t="shared" si="37"/>
        <v>35.938671610854847</v>
      </c>
      <c r="AN158" s="14">
        <f t="shared" si="38"/>
        <v>-99.863276293098778</v>
      </c>
      <c r="AO158" s="14">
        <f t="shared" si="29"/>
        <v>80.136723706901222</v>
      </c>
      <c r="AP158" s="14">
        <f t="shared" si="39"/>
        <v>-35.938671610854847</v>
      </c>
      <c r="AQ158" s="28">
        <f t="shared" si="40"/>
        <v>-80.136723706901222</v>
      </c>
      <c r="AR158" s="14"/>
      <c r="AS158" s="17"/>
      <c r="AU158"/>
      <c r="AV158"/>
      <c r="AW158"/>
      <c r="AX158"/>
      <c r="AY158"/>
      <c r="AZ158"/>
      <c r="BA158"/>
      <c r="BB158"/>
      <c r="BC158"/>
      <c r="BD158"/>
      <c r="BE158"/>
      <c r="BF158"/>
      <c r="BG158"/>
      <c r="BH158"/>
      <c r="BI158"/>
      <c r="BJ158"/>
      <c r="BK158"/>
      <c r="BL158"/>
      <c r="BM158"/>
      <c r="BN158"/>
      <c r="BO158"/>
      <c r="BP158"/>
      <c r="BQ158"/>
      <c r="BR158"/>
      <c r="BS158"/>
      <c r="BT158"/>
    </row>
    <row r="159" spans="9:72" ht="15" hidden="1" x14ac:dyDescent="0.25">
      <c r="I159" s="16">
        <v>45</v>
      </c>
      <c r="J159" s="14">
        <f t="shared" si="17"/>
        <v>1333.5214321633246</v>
      </c>
      <c r="K159" s="14" t="str">
        <f t="shared" si="30"/>
        <v>8378.76226937768j</v>
      </c>
      <c r="L159" s="14">
        <f t="shared" si="18"/>
        <v>0.9999715475294394</v>
      </c>
      <c r="M159" s="14" t="str">
        <f t="shared" si="31"/>
        <v>0.00837876226937768j</v>
      </c>
      <c r="N159" s="14" t="str">
        <f t="shared" si="19"/>
        <v>2.61085704584628-0.0218763729433328j</v>
      </c>
      <c r="O159" s="14">
        <f t="shared" si="20"/>
        <v>8.3359667619058762</v>
      </c>
      <c r="P159" s="14">
        <f t="shared" si="21"/>
        <v>-0.48007014042449098</v>
      </c>
      <c r="Q159" s="14"/>
      <c r="R159" s="14"/>
      <c r="S159" s="14"/>
      <c r="T159" s="14" t="str">
        <f t="shared" si="22"/>
        <v>1.1+0.000460831924815772j</v>
      </c>
      <c r="U159" s="14" t="str">
        <f t="shared" si="23"/>
        <v>1+0.461250862929241j</v>
      </c>
      <c r="V159" s="96" t="str">
        <f t="shared" si="32"/>
        <v>0.90720298448707-0.417987327521828j</v>
      </c>
      <c r="W159" s="14">
        <f t="shared" si="33"/>
        <v>-24.737551241842937</v>
      </c>
      <c r="X159" s="14"/>
      <c r="Y159" s="14"/>
      <c r="Z159" s="14"/>
      <c r="AA159" s="14" t="str">
        <f t="shared" si="24"/>
        <v>25-93.9758820561015j</v>
      </c>
      <c r="AB159" s="14">
        <f t="shared" si="25"/>
        <v>39.75728884171901</v>
      </c>
      <c r="AC159" s="14">
        <f t="shared" si="26"/>
        <v>-75.102874711595035</v>
      </c>
      <c r="AD159" s="14"/>
      <c r="AE159" s="14" t="str">
        <f t="shared" si="27"/>
        <v>33137.2549019608-9.20053168687798E-06j</v>
      </c>
      <c r="AF159" s="14" t="str">
        <f t="shared" si="28"/>
        <v>0.231818181818182+4.94433531354744E-11j</v>
      </c>
      <c r="AG159" s="14">
        <f t="shared" si="34"/>
        <v>-12.697050094485389</v>
      </c>
      <c r="AH159" s="14">
        <f t="shared" si="35"/>
        <v>1.2220333355299481E-8</v>
      </c>
      <c r="AI159" s="14"/>
      <c r="AJ159" s="14"/>
      <c r="AK159" s="14"/>
      <c r="AL159" s="14" t="str">
        <f t="shared" si="36"/>
        <v>-10.5328000361626-57.8406319183358j</v>
      </c>
      <c r="AM159" s="14">
        <f t="shared" si="37"/>
        <v>35.386338695410132</v>
      </c>
      <c r="AN159" s="14">
        <f t="shared" si="38"/>
        <v>-100.32049608164215</v>
      </c>
      <c r="AO159" s="14">
        <f t="shared" si="29"/>
        <v>79.679503918357852</v>
      </c>
      <c r="AP159" s="14">
        <f t="shared" si="39"/>
        <v>-35.386338695410132</v>
      </c>
      <c r="AQ159" s="28">
        <f t="shared" si="40"/>
        <v>-79.679503918357852</v>
      </c>
      <c r="AR159" s="14"/>
      <c r="AS159" s="17"/>
      <c r="AU159"/>
      <c r="AV159"/>
      <c r="AW159"/>
      <c r="AX159"/>
      <c r="AY159"/>
      <c r="AZ159"/>
      <c r="BA159"/>
      <c r="BB159"/>
      <c r="BC159"/>
      <c r="BD159"/>
      <c r="BE159"/>
      <c r="BF159"/>
      <c r="BG159"/>
      <c r="BH159"/>
      <c r="BI159"/>
      <c r="BJ159"/>
      <c r="BK159"/>
      <c r="BL159"/>
      <c r="BM159"/>
      <c r="BN159"/>
      <c r="BO159"/>
      <c r="BP159"/>
      <c r="BQ159"/>
      <c r="BR159"/>
      <c r="BS159"/>
      <c r="BT159"/>
    </row>
    <row r="160" spans="9:72" ht="15" hidden="1" x14ac:dyDescent="0.25">
      <c r="I160" s="16">
        <v>46</v>
      </c>
      <c r="J160" s="14">
        <f t="shared" si="17"/>
        <v>1412.5375446227551</v>
      </c>
      <c r="K160" s="14" t="str">
        <f t="shared" si="30"/>
        <v>8875.23514621322j</v>
      </c>
      <c r="L160" s="14">
        <f t="shared" si="18"/>
        <v>0.99996807580296054</v>
      </c>
      <c r="M160" s="14" t="str">
        <f t="shared" si="31"/>
        <v>0.00887523514621322j</v>
      </c>
      <c r="N160" s="14" t="str">
        <f t="shared" si="19"/>
        <v>2.61084374432908-0.023172591927331j</v>
      </c>
      <c r="O160" s="14">
        <f t="shared" si="20"/>
        <v>8.3359597138471724</v>
      </c>
      <c r="P160" s="14">
        <f t="shared" si="21"/>
        <v>-0.50851639798462334</v>
      </c>
      <c r="Q160" s="14"/>
      <c r="R160" s="14"/>
      <c r="S160" s="14"/>
      <c r="T160" s="14" t="str">
        <f t="shared" si="22"/>
        <v>1.1+0.000488137933041727j</v>
      </c>
      <c r="U160" s="14" t="str">
        <f t="shared" si="23"/>
        <v>1+0.488581694799038j</v>
      </c>
      <c r="V160" s="96" t="str">
        <f t="shared" si="32"/>
        <v>0.888211651190721-0.433475815945973j</v>
      </c>
      <c r="W160" s="14">
        <f t="shared" si="33"/>
        <v>-26.013862305613774</v>
      </c>
      <c r="X160" s="14"/>
      <c r="Y160" s="14"/>
      <c r="Z160" s="14"/>
      <c r="AA160" s="14" t="str">
        <f t="shared" si="24"/>
        <v>25-88.718953563626j</v>
      </c>
      <c r="AB160" s="14">
        <f t="shared" si="25"/>
        <v>39.292171987177177</v>
      </c>
      <c r="AC160" s="14">
        <f t="shared" si="26"/>
        <v>-74.262762628303619</v>
      </c>
      <c r="AD160" s="14"/>
      <c r="AE160" s="14" t="str">
        <f t="shared" si="27"/>
        <v>33137.2549019608-9.74569746293718E-06j</v>
      </c>
      <c r="AF160" s="14" t="str">
        <f t="shared" si="28"/>
        <v>0.231818181818182+5.23730559940074E-11j</v>
      </c>
      <c r="AG160" s="14">
        <f t="shared" si="34"/>
        <v>-12.697050094485389</v>
      </c>
      <c r="AH160" s="14">
        <f t="shared" si="35"/>
        <v>1.2944433629509241E-8</v>
      </c>
      <c r="AI160" s="14"/>
      <c r="AJ160" s="14"/>
      <c r="AK160" s="14"/>
      <c r="AL160" s="14" t="str">
        <f t="shared" si="36"/>
        <v>-10.3180369224805-54.165355766983j</v>
      </c>
      <c r="AM160" s="14">
        <f t="shared" si="37"/>
        <v>34.829232462428521</v>
      </c>
      <c r="AN160" s="14">
        <f t="shared" si="38"/>
        <v>-100.78514131895756</v>
      </c>
      <c r="AO160" s="14">
        <f t="shared" si="29"/>
        <v>79.214858681042429</v>
      </c>
      <c r="AP160" s="14">
        <f t="shared" si="39"/>
        <v>-34.829232462428521</v>
      </c>
      <c r="AQ160" s="28">
        <f t="shared" si="40"/>
        <v>-79.214858681042429</v>
      </c>
      <c r="AR160" s="14"/>
      <c r="AS160" s="17"/>
      <c r="AU160"/>
      <c r="AV160"/>
      <c r="AW160"/>
      <c r="AX160"/>
      <c r="AY160"/>
      <c r="AZ160"/>
      <c r="BA160"/>
      <c r="BB160"/>
      <c r="BC160"/>
      <c r="BD160"/>
      <c r="BE160"/>
      <c r="BF160"/>
      <c r="BG160"/>
      <c r="BH160"/>
      <c r="BI160"/>
      <c r="BJ160"/>
      <c r="BK160"/>
      <c r="BL160"/>
      <c r="BM160"/>
      <c r="BN160"/>
      <c r="BO160"/>
      <c r="BP160"/>
      <c r="BQ160"/>
      <c r="BR160"/>
      <c r="BS160"/>
      <c r="BT160"/>
    </row>
    <row r="161" spans="9:72" ht="15" hidden="1" x14ac:dyDescent="0.25">
      <c r="I161" s="16">
        <v>47</v>
      </c>
      <c r="J161" s="14">
        <f t="shared" si="17"/>
        <v>1496.235656094434</v>
      </c>
      <c r="K161" s="14" t="str">
        <f t="shared" si="30"/>
        <v>9401.12589045076j</v>
      </c>
      <c r="L161" s="14">
        <f t="shared" si="18"/>
        <v>0.99996418046178293</v>
      </c>
      <c r="M161" s="14" t="str">
        <f t="shared" si="31"/>
        <v>0.00940112589045076j</v>
      </c>
      <c r="N161" s="14" t="str">
        <f t="shared" si="19"/>
        <v>2.6108288197578-0.024545609625362j</v>
      </c>
      <c r="O161" s="14">
        <f t="shared" si="20"/>
        <v>8.3359518056842763</v>
      </c>
      <c r="P161" s="14">
        <f t="shared" si="21"/>
        <v>-0.53864826134407329</v>
      </c>
      <c r="Q161" s="14"/>
      <c r="R161" s="14"/>
      <c r="S161" s="14"/>
      <c r="T161" s="14" t="str">
        <f t="shared" si="22"/>
        <v>1.1+0.000517061923974792j</v>
      </c>
      <c r="U161" s="14" t="str">
        <f t="shared" si="23"/>
        <v>1+0.517531980269314j</v>
      </c>
      <c r="V161" s="96" t="str">
        <f t="shared" si="32"/>
        <v>0.867828874028446-0.448612133786856j</v>
      </c>
      <c r="W161" s="14">
        <f t="shared" si="33"/>
        <v>-27.336077841138298</v>
      </c>
      <c r="X161" s="14"/>
      <c r="Y161" s="14"/>
      <c r="Z161" s="14"/>
      <c r="AA161" s="14" t="str">
        <f t="shared" si="24"/>
        <v>25-83.7560930444465j</v>
      </c>
      <c r="AB161" s="14">
        <f t="shared" si="25"/>
        <v>38.830980836097126</v>
      </c>
      <c r="AC161" s="14">
        <f t="shared" si="26"/>
        <v>-73.380385511674817</v>
      </c>
      <c r="AD161" s="14"/>
      <c r="AE161" s="14" t="str">
        <f t="shared" si="27"/>
        <v>33137.2549019608-0.0000103231663420671j</v>
      </c>
      <c r="AF161" s="14" t="str">
        <f t="shared" si="28"/>
        <v>0.231818181818182+5.54763546605713E-11j</v>
      </c>
      <c r="AG161" s="14">
        <f t="shared" si="34"/>
        <v>-12.697050094485389</v>
      </c>
      <c r="AH161" s="14">
        <f t="shared" si="35"/>
        <v>1.3711439542367892E-8</v>
      </c>
      <c r="AI161" s="14"/>
      <c r="AJ161" s="14"/>
      <c r="AK161" s="14"/>
      <c r="AL161" s="14" t="str">
        <f t="shared" si="36"/>
        <v>-10.0875386733214-50.6898466769332j</v>
      </c>
      <c r="AM161" s="14">
        <f t="shared" si="37"/>
        <v>34.267094939316571</v>
      </c>
      <c r="AN161" s="14">
        <f t="shared" si="38"/>
        <v>-101.25511160044572</v>
      </c>
      <c r="AO161" s="14">
        <f t="shared" si="29"/>
        <v>78.744888399554284</v>
      </c>
      <c r="AP161" s="14">
        <f t="shared" si="39"/>
        <v>-34.267094939316571</v>
      </c>
      <c r="AQ161" s="28">
        <f t="shared" si="40"/>
        <v>-78.744888399554284</v>
      </c>
      <c r="AR161" s="14"/>
      <c r="AS161" s="17"/>
      <c r="AU161"/>
      <c r="AV161"/>
      <c r="AW161"/>
      <c r="AX161"/>
      <c r="AY161"/>
      <c r="AZ161"/>
      <c r="BA161"/>
      <c r="BB161"/>
      <c r="BC161"/>
      <c r="BD161"/>
      <c r="BE161"/>
      <c r="BF161"/>
      <c r="BG161"/>
      <c r="BH161"/>
      <c r="BI161"/>
      <c r="BJ161"/>
      <c r="BK161"/>
      <c r="BL161"/>
      <c r="BM161"/>
      <c r="BN161"/>
      <c r="BO161"/>
      <c r="BP161"/>
      <c r="BQ161"/>
      <c r="BR161"/>
      <c r="BS161"/>
      <c r="BT161"/>
    </row>
    <row r="162" spans="9:72" ht="15" hidden="1" x14ac:dyDescent="0.25">
      <c r="I162" s="16">
        <v>48</v>
      </c>
      <c r="J162" s="14">
        <f t="shared" si="17"/>
        <v>1584.8931924611143</v>
      </c>
      <c r="K162" s="14" t="str">
        <f t="shared" si="30"/>
        <v>9958.17762032062j</v>
      </c>
      <c r="L162" s="14">
        <f t="shared" si="18"/>
        <v>0.99995980981709587</v>
      </c>
      <c r="M162" s="14" t="str">
        <f t="shared" si="31"/>
        <v>0.00995817762032062j</v>
      </c>
      <c r="N162" s="14" t="str">
        <f t="shared" si="19"/>
        <v>2.61081207408377-0.0259999753107671j</v>
      </c>
      <c r="O162" s="14">
        <f t="shared" si="20"/>
        <v>8.3359429324397603</v>
      </c>
      <c r="P162" s="14">
        <f t="shared" si="21"/>
        <v>-0.57056562005946465</v>
      </c>
      <c r="Q162" s="14"/>
      <c r="R162" s="14"/>
      <c r="S162" s="14"/>
      <c r="T162" s="14" t="str">
        <f t="shared" si="22"/>
        <v>1.1+0.000547699769117634j</v>
      </c>
      <c r="U162" s="14" t="str">
        <f t="shared" si="23"/>
        <v>1+0.54819767799865j</v>
      </c>
      <c r="V162" s="96" t="str">
        <f t="shared" si="32"/>
        <v>0.846045935816282-0.463252717725563j</v>
      </c>
      <c r="W162" s="14">
        <f t="shared" si="33"/>
        <v>-28.702922843515616</v>
      </c>
      <c r="X162" s="14"/>
      <c r="Y162" s="14"/>
      <c r="Z162" s="14"/>
      <c r="AA162" s="14" t="str">
        <f t="shared" si="24"/>
        <v>25-79.0708505938255j</v>
      </c>
      <c r="AB162" s="14">
        <f t="shared" si="25"/>
        <v>38.374116174762342</v>
      </c>
      <c r="AC162" s="14">
        <f t="shared" si="26"/>
        <v>-72.454496857799086</v>
      </c>
      <c r="AD162" s="14"/>
      <c r="AE162" s="14" t="str">
        <f t="shared" si="27"/>
        <v>33137.2549019608-0.0000109348524034593j</v>
      </c>
      <c r="AF162" s="14" t="str">
        <f t="shared" si="28"/>
        <v>0.231818181818182+5.87635353334662E-11j</v>
      </c>
      <c r="AG162" s="14">
        <f t="shared" si="34"/>
        <v>-12.697050094485389</v>
      </c>
      <c r="AH162" s="14">
        <f t="shared" si="35"/>
        <v>1.452389341279627E-8</v>
      </c>
      <c r="AI162" s="14"/>
      <c r="AJ162" s="14"/>
      <c r="AK162" s="14"/>
      <c r="AL162" s="14" t="str">
        <f t="shared" si="36"/>
        <v>-9.84120670458152-47.4047755554772j</v>
      </c>
      <c r="AM162" s="14">
        <f t="shared" si="37"/>
        <v>33.699691120820191</v>
      </c>
      <c r="AN162" s="14">
        <f t="shared" si="38"/>
        <v>-101.72798530685026</v>
      </c>
      <c r="AO162" s="14">
        <f t="shared" si="29"/>
        <v>78.272014693149728</v>
      </c>
      <c r="AP162" s="14">
        <f t="shared" si="39"/>
        <v>-33.699691120820191</v>
      </c>
      <c r="AQ162" s="28">
        <f t="shared" si="40"/>
        <v>-78.272014693149728</v>
      </c>
      <c r="AR162" s="14"/>
      <c r="AS162" s="17"/>
      <c r="AU162"/>
      <c r="AV162"/>
      <c r="AW162"/>
      <c r="AX162"/>
      <c r="AY162"/>
      <c r="AZ162"/>
      <c r="BA162"/>
      <c r="BB162"/>
      <c r="BC162"/>
      <c r="BD162"/>
      <c r="BE162"/>
      <c r="BF162"/>
      <c r="BG162"/>
      <c r="BH162"/>
      <c r="BI162"/>
      <c r="BJ162"/>
      <c r="BK162"/>
      <c r="BL162"/>
      <c r="BM162"/>
      <c r="BN162"/>
      <c r="BO162"/>
      <c r="BP162"/>
      <c r="BQ162"/>
      <c r="BR162"/>
      <c r="BS162"/>
      <c r="BT162"/>
    </row>
    <row r="163" spans="9:72" ht="15" hidden="1" x14ac:dyDescent="0.25">
      <c r="I163" s="16">
        <v>49</v>
      </c>
      <c r="J163" s="14">
        <f t="shared" si="17"/>
        <v>1678.8040181225608</v>
      </c>
      <c r="K163" s="14" t="str">
        <f t="shared" si="30"/>
        <v>10548.2367403017j</v>
      </c>
      <c r="L163" s="14">
        <f t="shared" si="18"/>
        <v>0.99995490587309976</v>
      </c>
      <c r="M163" s="14" t="str">
        <f t="shared" si="31"/>
        <v>0.0105482367403017j</v>
      </c>
      <c r="N163" s="14" t="str">
        <f t="shared" si="19"/>
        <v>2.6107932850912-0.0275405075662751j</v>
      </c>
      <c r="O163" s="14">
        <f t="shared" si="20"/>
        <v>8.3359329763197323</v>
      </c>
      <c r="P163" s="14">
        <f t="shared" si="21"/>
        <v>-0.60437428461406617</v>
      </c>
      <c r="Q163" s="14"/>
      <c r="R163" s="14"/>
      <c r="S163" s="14"/>
      <c r="T163" s="14" t="str">
        <f t="shared" si="22"/>
        <v>1.1+0.000580153020716594j</v>
      </c>
      <c r="U163" s="14" t="str">
        <f t="shared" si="23"/>
        <v>1+0.580680432553608j</v>
      </c>
      <c r="V163" s="96" t="str">
        <f t="shared" si="32"/>
        <v>0.822872648679153-0.477245892550827j</v>
      </c>
      <c r="W163" s="14">
        <f t="shared" si="33"/>
        <v>-30.112678405424607</v>
      </c>
      <c r="X163" s="14"/>
      <c r="Y163" s="14"/>
      <c r="Z163" s="14"/>
      <c r="AA163" s="14" t="str">
        <f t="shared" si="24"/>
        <v>25-74.6476965002805j</v>
      </c>
      <c r="AB163" s="14">
        <f t="shared" si="25"/>
        <v>37.922010198862125</v>
      </c>
      <c r="AC163" s="14">
        <f t="shared" si="26"/>
        <v>-71.483966419086187</v>
      </c>
      <c r="AD163" s="14"/>
      <c r="AE163" s="14" t="str">
        <f t="shared" si="27"/>
        <v>33137.2549019608-0.0000115827831426281j</v>
      </c>
      <c r="AF163" s="14" t="str">
        <f t="shared" si="28"/>
        <v>0.231818181818182+6.22454937065613E-11j</v>
      </c>
      <c r="AG163" s="14">
        <f t="shared" si="34"/>
        <v>-12.697050094485389</v>
      </c>
      <c r="AH163" s="14">
        <f t="shared" si="35"/>
        <v>1.5384488201582334E-8</v>
      </c>
      <c r="AI163" s="14"/>
      <c r="AJ163" s="14"/>
      <c r="AK163" s="14"/>
      <c r="AL163" s="14" t="str">
        <f t="shared" si="36"/>
        <v>-9.57915196931468-44.3015176872495j</v>
      </c>
      <c r="AM163" s="14">
        <f t="shared" si="37"/>
        <v>33.12681755477108</v>
      </c>
      <c r="AN163" s="14">
        <f t="shared" si="38"/>
        <v>-102.20101909374034</v>
      </c>
      <c r="AO163" s="14">
        <f t="shared" si="29"/>
        <v>77.798980906259658</v>
      </c>
      <c r="AP163" s="14">
        <f t="shared" si="39"/>
        <v>-33.12681755477108</v>
      </c>
      <c r="AQ163" s="28">
        <f t="shared" si="40"/>
        <v>-77.798980906259658</v>
      </c>
      <c r="AR163" s="14"/>
      <c r="AS163" s="17"/>
      <c r="AU163"/>
      <c r="AV163"/>
      <c r="AW163"/>
      <c r="AX163"/>
      <c r="AY163"/>
      <c r="AZ163"/>
      <c r="BA163"/>
      <c r="BB163"/>
      <c r="BC163"/>
      <c r="BD163"/>
      <c r="BE163"/>
      <c r="BF163"/>
      <c r="BG163"/>
      <c r="BH163"/>
      <c r="BI163"/>
      <c r="BJ163"/>
      <c r="BK163"/>
      <c r="BL163"/>
      <c r="BM163"/>
      <c r="BN163"/>
      <c r="BO163"/>
      <c r="BP163"/>
      <c r="BQ163"/>
      <c r="BR163"/>
      <c r="BS163"/>
      <c r="BT163"/>
    </row>
    <row r="164" spans="9:72" ht="15" hidden="1" x14ac:dyDescent="0.25">
      <c r="I164" s="16">
        <v>50</v>
      </c>
      <c r="J164" s="14">
        <f t="shared" si="17"/>
        <v>1778.2794100389235</v>
      </c>
      <c r="K164" s="14" t="str">
        <f t="shared" si="30"/>
        <v>11173.2590612165j</v>
      </c>
      <c r="L164" s="14">
        <f t="shared" si="18"/>
        <v>0.99994940355743733</v>
      </c>
      <c r="M164" s="14" t="str">
        <f t="shared" si="31"/>
        <v>0.0111732590612165j</v>
      </c>
      <c r="N164" s="14" t="str">
        <f t="shared" si="19"/>
        <v>2.61077220344788-0.0291723101940633j</v>
      </c>
      <c r="O164" s="14">
        <f t="shared" si="20"/>
        <v>8.3359218051478727</v>
      </c>
      <c r="P164" s="14">
        <f t="shared" si="21"/>
        <v>-0.64018633765016653</v>
      </c>
      <c r="Q164" s="14"/>
      <c r="R164" s="14"/>
      <c r="S164" s="14"/>
      <c r="T164" s="14" t="str">
        <f t="shared" si="22"/>
        <v>1.1+0.000614529248366907j</v>
      </c>
      <c r="U164" s="14" t="str">
        <f t="shared" si="23"/>
        <v>1+0.615087911319968j</v>
      </c>
      <c r="V164" s="96" t="str">
        <f t="shared" si="32"/>
        <v>0.798339645659261-0.490434535924111j</v>
      </c>
      <c r="W164" s="14">
        <f t="shared" si="33"/>
        <v>-31.563161194401211</v>
      </c>
      <c r="X164" s="14"/>
      <c r="Y164" s="14"/>
      <c r="Z164" s="14"/>
      <c r="AA164" s="14" t="str">
        <f t="shared" si="24"/>
        <v>25-70.4719697707805j</v>
      </c>
      <c r="AB164" s="14">
        <f t="shared" si="25"/>
        <v>37.475126801665468</v>
      </c>
      <c r="AC164" s="14">
        <f t="shared" si="26"/>
        <v>-70.467809852439729</v>
      </c>
      <c r="AD164" s="14"/>
      <c r="AE164" s="14" t="str">
        <f t="shared" si="27"/>
        <v>33137.2549019608-0.0000122691061917495j</v>
      </c>
      <c r="AF164" s="14" t="str">
        <f t="shared" si="28"/>
        <v>0.231818181818182+6.59337710841745E-11j</v>
      </c>
      <c r="AG164" s="14">
        <f t="shared" si="34"/>
        <v>-12.697050094485389</v>
      </c>
      <c r="AH164" s="14">
        <f t="shared" si="35"/>
        <v>1.6296076437472126E-8</v>
      </c>
      <c r="AI164" s="14"/>
      <c r="AJ164" s="14"/>
      <c r="AK164" s="14"/>
      <c r="AL164" s="14" t="str">
        <f t="shared" si="36"/>
        <v>-9.30172087219788-41.3720883270991j</v>
      </c>
      <c r="AM164" s="14">
        <f t="shared" si="37"/>
        <v>32.548311592670068</v>
      </c>
      <c r="AN164" s="14">
        <f t="shared" si="38"/>
        <v>-102.67115736819503</v>
      </c>
      <c r="AO164" s="14">
        <f t="shared" si="29"/>
        <v>77.328842631804974</v>
      </c>
      <c r="AP164" s="14">
        <f t="shared" si="39"/>
        <v>-32.548311592670068</v>
      </c>
      <c r="AQ164" s="28">
        <f t="shared" si="40"/>
        <v>-77.328842631804974</v>
      </c>
      <c r="AR164" s="14"/>
      <c r="AS164" s="17"/>
      <c r="AU164"/>
      <c r="AV164"/>
      <c r="AW164"/>
      <c r="AX164"/>
      <c r="AY164"/>
      <c r="AZ164"/>
      <c r="BA164"/>
      <c r="BB164"/>
      <c r="BC164"/>
      <c r="BD164"/>
      <c r="BE164"/>
      <c r="BF164"/>
      <c r="BG164"/>
      <c r="BH164"/>
      <c r="BI164"/>
      <c r="BJ164"/>
      <c r="BK164"/>
      <c r="BL164"/>
      <c r="BM164"/>
      <c r="BN164"/>
      <c r="BO164"/>
      <c r="BP164"/>
      <c r="BQ164"/>
      <c r="BR164"/>
      <c r="BS164"/>
      <c r="BT164"/>
    </row>
    <row r="165" spans="9:72" ht="15" hidden="1" x14ac:dyDescent="0.25">
      <c r="I165" s="16">
        <v>51</v>
      </c>
      <c r="J165" s="14">
        <f t="shared" si="17"/>
        <v>1883.649089489802</v>
      </c>
      <c r="K165" s="14" t="str">
        <f t="shared" si="30"/>
        <v>11835.3162829645j</v>
      </c>
      <c r="L165" s="14">
        <f t="shared" si="18"/>
        <v>0.99994322985772266</v>
      </c>
      <c r="M165" s="14" t="str">
        <f t="shared" si="31"/>
        <v>0.0118353162829645j</v>
      </c>
      <c r="N165" s="14" t="str">
        <f t="shared" si="19"/>
        <v>2.61074854939594-0.0309007890595831j</v>
      </c>
      <c r="O165" s="14">
        <f t="shared" si="20"/>
        <v>8.3359092706080098</v>
      </c>
      <c r="P165" s="14">
        <f t="shared" si="21"/>
        <v>-0.67812050608774233</v>
      </c>
      <c r="Q165" s="14"/>
      <c r="R165" s="14"/>
      <c r="S165" s="14"/>
      <c r="T165" s="14" t="str">
        <f t="shared" si="22"/>
        <v>1.1+0.000650942395563047j</v>
      </c>
      <c r="U165" s="14" t="str">
        <f t="shared" si="23"/>
        <v>1+0.651534161377196j</v>
      </c>
      <c r="V165" s="96" t="str">
        <f t="shared" si="32"/>
        <v>0.772500253738204-0.502659362587429j</v>
      </c>
      <c r="W165" s="14">
        <f t="shared" si="33"/>
        <v>-33.051711866006599</v>
      </c>
      <c r="X165" s="14"/>
      <c r="Y165" s="14"/>
      <c r="Z165" s="14"/>
      <c r="AA165" s="14" t="str">
        <f t="shared" si="24"/>
        <v>25-66.529829535398j</v>
      </c>
      <c r="AB165" s="14">
        <f t="shared" si="25"/>
        <v>37.033961309019915</v>
      </c>
      <c r="AC165" s="14">
        <f t="shared" si="26"/>
        <v>-69.405221133842289</v>
      </c>
      <c r="AD165" s="14"/>
      <c r="AE165" s="14" t="str">
        <f t="shared" si="27"/>
        <v>33137.2549019608-0.0000129960964382064j</v>
      </c>
      <c r="AF165" s="14" t="str">
        <f t="shared" si="28"/>
        <v>0.231818181818182+6.98405926358984E-11j</v>
      </c>
      <c r="AG165" s="14">
        <f t="shared" si="34"/>
        <v>-12.697050094485389</v>
      </c>
      <c r="AH165" s="14">
        <f t="shared" si="35"/>
        <v>1.7261679672166181E-8</v>
      </c>
      <c r="AI165" s="14"/>
      <c r="AJ165" s="14"/>
      <c r="AK165" s="14"/>
      <c r="AL165" s="14" t="str">
        <f t="shared" si="36"/>
        <v>-9.00951645041983-38.6090732050917j</v>
      </c>
      <c r="AM165" s="14">
        <f t="shared" si="37"/>
        <v>31.964061040863644</v>
      </c>
      <c r="AN165" s="14">
        <f t="shared" si="38"/>
        <v>-103.13505348867496</v>
      </c>
      <c r="AO165" s="14">
        <f t="shared" si="29"/>
        <v>76.864946511325044</v>
      </c>
      <c r="AP165" s="14">
        <f t="shared" si="39"/>
        <v>-31.964061040863644</v>
      </c>
      <c r="AQ165" s="28">
        <f t="shared" si="40"/>
        <v>-76.864946511325044</v>
      </c>
      <c r="AR165" s="14"/>
      <c r="AS165" s="17"/>
      <c r="AU165"/>
      <c r="AV165"/>
      <c r="AW165"/>
      <c r="AX165"/>
      <c r="AY165"/>
      <c r="AZ165"/>
      <c r="BA165"/>
      <c r="BB165"/>
      <c r="BC165"/>
      <c r="BD165"/>
      <c r="BE165"/>
      <c r="BF165"/>
      <c r="BG165"/>
      <c r="BH165"/>
      <c r="BI165"/>
      <c r="BJ165"/>
      <c r="BK165"/>
      <c r="BL165"/>
      <c r="BM165"/>
      <c r="BN165"/>
      <c r="BO165"/>
      <c r="BP165"/>
      <c r="BQ165"/>
      <c r="BR165"/>
      <c r="BS165"/>
      <c r="BT165"/>
    </row>
    <row r="166" spans="9:72" ht="15" hidden="1" x14ac:dyDescent="0.25">
      <c r="I166" s="16">
        <v>52</v>
      </c>
      <c r="J166" s="14">
        <f t="shared" si="17"/>
        <v>1995.2623149688804</v>
      </c>
      <c r="K166" s="14" t="str">
        <f t="shared" si="30"/>
        <v>12536.6028613816j</v>
      </c>
      <c r="L166" s="14">
        <f t="shared" si="18"/>
        <v>0.9999363028527114</v>
      </c>
      <c r="M166" s="14" t="str">
        <f t="shared" si="31"/>
        <v>0.0125366028613816j</v>
      </c>
      <c r="N166" s="14" t="str">
        <f t="shared" si="19"/>
        <v>2.61072200903878-0.0327316699227876j</v>
      </c>
      <c r="O166" s="14">
        <f t="shared" si="20"/>
        <v>8.3358952062719389</v>
      </c>
      <c r="P166" s="14">
        <f t="shared" si="21"/>
        <v>-0.71830255538103172</v>
      </c>
      <c r="Q166" s="14"/>
      <c r="R166" s="14"/>
      <c r="S166" s="14"/>
      <c r="T166" s="14" t="str">
        <f t="shared" si="22"/>
        <v>1.1+0.000689513157375988j</v>
      </c>
      <c r="U166" s="14" t="str">
        <f t="shared" si="23"/>
        <v>1+0.690139987519057j</v>
      </c>
      <c r="V166" s="96" t="str">
        <f t="shared" si="32"/>
        <v>0.745431773873281-0.513762761959839j</v>
      </c>
      <c r="W166" s="14">
        <f t="shared" si="33"/>
        <v>-34.575194185521511</v>
      </c>
      <c r="X166" s="14"/>
      <c r="Y166" s="14"/>
      <c r="Z166" s="14"/>
      <c r="AA166" s="14" t="str">
        <f t="shared" si="24"/>
        <v>25-62.808209170341j</v>
      </c>
      <c r="AB166" s="14">
        <f t="shared" si="25"/>
        <v>36.599039540458293</v>
      </c>
      <c r="AC166" s="14">
        <f t="shared" si="26"/>
        <v>-68.295607418702957</v>
      </c>
      <c r="AD166" s="14"/>
      <c r="AE166" s="14" t="str">
        <f t="shared" si="27"/>
        <v>33137.2549019608-0.0000137661635649335j</v>
      </c>
      <c r="AF166" s="14" t="str">
        <f t="shared" si="28"/>
        <v>0.231818181818182+7.39789079181653E-11j</v>
      </c>
      <c r="AG166" s="14">
        <f t="shared" si="34"/>
        <v>-12.697050094485389</v>
      </c>
      <c r="AH166" s="14">
        <f t="shared" si="35"/>
        <v>1.8284498495559207E-8</v>
      </c>
      <c r="AI166" s="14"/>
      <c r="AJ166" s="14"/>
      <c r="AK166" s="14"/>
      <c r="AL166" s="14" t="str">
        <f t="shared" si="36"/>
        <v>-8.70341284880146-36.0055545833632j</v>
      </c>
      <c r="AM166" s="14">
        <f t="shared" si="37"/>
        <v>31.374013861430974</v>
      </c>
      <c r="AN166" s="14">
        <f t="shared" si="38"/>
        <v>-103.589104141321</v>
      </c>
      <c r="AO166" s="14">
        <f t="shared" si="29"/>
        <v>76.410895858678998</v>
      </c>
      <c r="AP166" s="14">
        <f t="shared" si="39"/>
        <v>-31.374013861430974</v>
      </c>
      <c r="AQ166" s="28">
        <f t="shared" si="40"/>
        <v>-76.410895858678998</v>
      </c>
      <c r="AR166" s="14"/>
      <c r="AS166" s="17"/>
      <c r="AU166"/>
      <c r="AV166"/>
      <c r="AW166"/>
      <c r="AX166"/>
      <c r="AY166"/>
      <c r="AZ166"/>
      <c r="BA166"/>
      <c r="BB166"/>
      <c r="BC166"/>
      <c r="BD166"/>
      <c r="BE166"/>
      <c r="BF166"/>
      <c r="BG166"/>
      <c r="BH166"/>
      <c r="BI166"/>
      <c r="BJ166"/>
      <c r="BK166"/>
      <c r="BL166"/>
      <c r="BM166"/>
      <c r="BN166"/>
      <c r="BO166"/>
      <c r="BP166"/>
      <c r="BQ166"/>
      <c r="BR166"/>
      <c r="BS166"/>
      <c r="BT166"/>
    </row>
    <row r="167" spans="9:72" ht="15" hidden="1" x14ac:dyDescent="0.25">
      <c r="I167" s="16">
        <v>53</v>
      </c>
      <c r="J167" s="14">
        <f t="shared" si="17"/>
        <v>2113.4890398366483</v>
      </c>
      <c r="K167" s="14" t="str">
        <f t="shared" si="30"/>
        <v>13279.4432819867j</v>
      </c>
      <c r="L167" s="14">
        <f t="shared" si="18"/>
        <v>0.99992853062525588</v>
      </c>
      <c r="M167" s="14" t="str">
        <f t="shared" si="31"/>
        <v>0.0132794432819867j</v>
      </c>
      <c r="N167" s="14" t="str">
        <f t="shared" si="19"/>
        <v>2.61069223017465-0.0346710173132568j</v>
      </c>
      <c r="O167" s="14">
        <f t="shared" si="20"/>
        <v>8.3358794253853912</v>
      </c>
      <c r="P167" s="14">
        <f t="shared" si="21"/>
        <v>-0.76086570724148517</v>
      </c>
      <c r="Q167" s="14"/>
      <c r="R167" s="14"/>
      <c r="S167" s="14"/>
      <c r="T167" s="14" t="str">
        <f t="shared" si="22"/>
        <v>1.1+0.000730369380509268j</v>
      </c>
      <c r="U167" s="14" t="str">
        <f t="shared" si="23"/>
        <v>1+0.731033352673368j</v>
      </c>
      <c r="V167" s="96" t="str">
        <f t="shared" si="32"/>
        <v>0.717236002477866-0.523593070168929j</v>
      </c>
      <c r="W167" s="14">
        <f t="shared" si="33"/>
        <v>-36.130006353866698</v>
      </c>
      <c r="X167" s="14"/>
      <c r="Y167" s="14"/>
      <c r="Z167" s="14"/>
      <c r="AA167" s="14" t="str">
        <f t="shared" si="24"/>
        <v>25-59.2947729873015j</v>
      </c>
      <c r="AB167" s="14">
        <f t="shared" si="25"/>
        <v>36.170916071824621</v>
      </c>
      <c r="AC167" s="14">
        <f t="shared" si="26"/>
        <v>-67.138625837204998</v>
      </c>
      <c r="AD167" s="14"/>
      <c r="AE167" s="14" t="str">
        <f t="shared" si="27"/>
        <v>33137.2549019608-0.0000145818600375556j</v>
      </c>
      <c r="AF167" s="14" t="str">
        <f t="shared" si="28"/>
        <v>0.231818181818182+7.83624337968638E-11j</v>
      </c>
      <c r="AG167" s="14">
        <f t="shared" si="34"/>
        <v>-12.697050094485389</v>
      </c>
      <c r="AH167" s="14">
        <f t="shared" si="35"/>
        <v>1.9367923144419515E-8</v>
      </c>
      <c r="AI167" s="14"/>
      <c r="AJ167" s="14"/>
      <c r="AK167" s="14"/>
      <c r="AL167" s="14" t="str">
        <f t="shared" si="36"/>
        <v>-8.38456121680416-33.5550341087589j</v>
      </c>
      <c r="AM167" s="14">
        <f t="shared" si="37"/>
        <v>30.778187490065292</v>
      </c>
      <c r="AN167" s="14">
        <f t="shared" si="38"/>
        <v>-104.02949787894525</v>
      </c>
      <c r="AO167" s="14">
        <f t="shared" si="29"/>
        <v>75.97050212105475</v>
      </c>
      <c r="AP167" s="14">
        <f t="shared" si="39"/>
        <v>-30.778187490065292</v>
      </c>
      <c r="AQ167" s="28">
        <f t="shared" si="40"/>
        <v>-75.97050212105475</v>
      </c>
      <c r="AR167" s="14"/>
      <c r="AS167" s="17"/>
      <c r="AU167"/>
      <c r="AV167"/>
      <c r="AW167"/>
      <c r="AX167"/>
      <c r="AY167"/>
      <c r="AZ167"/>
      <c r="BA167"/>
      <c r="BB167"/>
      <c r="BC167"/>
      <c r="BD167"/>
      <c r="BE167"/>
      <c r="BF167"/>
      <c r="BG167"/>
      <c r="BH167"/>
      <c r="BI167"/>
      <c r="BJ167"/>
      <c r="BK167"/>
      <c r="BL167"/>
      <c r="BM167"/>
      <c r="BN167"/>
      <c r="BO167"/>
      <c r="BP167"/>
      <c r="BQ167"/>
      <c r="BR167"/>
      <c r="BS167"/>
      <c r="BT167"/>
    </row>
    <row r="168" spans="9:72" ht="15" hidden="1" x14ac:dyDescent="0.25">
      <c r="I168" s="16">
        <v>54</v>
      </c>
      <c r="J168" s="14">
        <f t="shared" si="17"/>
        <v>2238.7211385683404</v>
      </c>
      <c r="K168" s="14" t="str">
        <f t="shared" si="30"/>
        <v>14066.299764725j</v>
      </c>
      <c r="L168" s="14">
        <f t="shared" si="18"/>
        <v>0.99991981004261965</v>
      </c>
      <c r="M168" s="14" t="str">
        <f t="shared" si="31"/>
        <v>0.014066299764725j</v>
      </c>
      <c r="N168" s="14" t="str">
        <f t="shared" si="19"/>
        <v>2.61065881762172-0.0367252545086834j</v>
      </c>
      <c r="O168" s="14">
        <f t="shared" si="20"/>
        <v>8.3358617183831427</v>
      </c>
      <c r="P168" s="14">
        <f t="shared" si="21"/>
        <v>-0.80595108223732304</v>
      </c>
      <c r="Q168" s="14"/>
      <c r="R168" s="14"/>
      <c r="S168" s="14"/>
      <c r="T168" s="14" t="str">
        <f t="shared" si="22"/>
        <v>1.1+0.000773646487059875j</v>
      </c>
      <c r="U168" s="14" t="str">
        <f t="shared" si="23"/>
        <v>1+0.774349802048111j</v>
      </c>
      <c r="V168" s="96" t="str">
        <f t="shared" si="32"/>
        <v>0.688038855062804-0.532009104732231j</v>
      </c>
      <c r="W168" s="14">
        <f t="shared" si="33"/>
        <v>-37.712105596415874</v>
      </c>
      <c r="X168" s="14"/>
      <c r="Y168" s="14"/>
      <c r="Z168" s="14"/>
      <c r="AA168" s="14" t="str">
        <f t="shared" si="24"/>
        <v>25-55.9778753455665j</v>
      </c>
      <c r="AB168" s="14">
        <f t="shared" si="25"/>
        <v>35.750171577071015</v>
      </c>
      <c r="AC168" s="14">
        <f t="shared" si="26"/>
        <v>-65.93422149487975</v>
      </c>
      <c r="AD168" s="14"/>
      <c r="AE168" s="14" t="str">
        <f t="shared" si="27"/>
        <v>33137.2549019608-0.0000154458895647947j</v>
      </c>
      <c r="AF168" s="14" t="str">
        <f t="shared" si="28"/>
        <v>0.231818181818182+8.30056999132872E-11j</v>
      </c>
      <c r="AG168" s="14">
        <f t="shared" si="34"/>
        <v>-12.697050094485389</v>
      </c>
      <c r="AH168" s="14">
        <f t="shared" si="35"/>
        <v>2.0515544739673937E-8</v>
      </c>
      <c r="AI168" s="14"/>
      <c r="AJ168" s="14"/>
      <c r="AK168" s="14"/>
      <c r="AL168" s="14" t="str">
        <f t="shared" si="36"/>
        <v>-8.05438545234829-31.2513543083024j</v>
      </c>
      <c r="AM168" s="14">
        <f t="shared" si="37"/>
        <v>30.176677270432826</v>
      </c>
      <c r="AN168" s="14">
        <f t="shared" si="38"/>
        <v>-104.45227815301739</v>
      </c>
      <c r="AO168" s="14">
        <f t="shared" si="29"/>
        <v>75.547721846982611</v>
      </c>
      <c r="AP168" s="14">
        <f t="shared" si="39"/>
        <v>-30.176677270432826</v>
      </c>
      <c r="AQ168" s="28">
        <f t="shared" si="40"/>
        <v>-75.547721846982611</v>
      </c>
      <c r="AR168" s="14"/>
      <c r="AS168" s="17"/>
      <c r="AU168"/>
      <c r="AV168"/>
      <c r="AW168"/>
      <c r="AX168"/>
      <c r="AY168"/>
      <c r="AZ168"/>
      <c r="BA168"/>
      <c r="BB168"/>
      <c r="BC168"/>
      <c r="BD168"/>
      <c r="BE168"/>
      <c r="BF168"/>
      <c r="BG168"/>
      <c r="BH168"/>
      <c r="BI168"/>
      <c r="BJ168"/>
      <c r="BK168"/>
      <c r="BL168"/>
      <c r="BM168"/>
      <c r="BN168"/>
      <c r="BO168"/>
      <c r="BP168"/>
      <c r="BQ168"/>
      <c r="BR168"/>
      <c r="BS168"/>
      <c r="BT168"/>
    </row>
    <row r="169" spans="9:72" ht="15" hidden="1" x14ac:dyDescent="0.25">
      <c r="I169" s="16">
        <v>55</v>
      </c>
      <c r="J169" s="14">
        <f t="shared" si="17"/>
        <v>2371.373705661656</v>
      </c>
      <c r="K169" s="14" t="str">
        <f t="shared" si="30"/>
        <v>14899.7804252453j</v>
      </c>
      <c r="L169" s="14">
        <f t="shared" si="18"/>
        <v>0.99991002538796958</v>
      </c>
      <c r="M169" s="14" t="str">
        <f t="shared" si="31"/>
        <v>0.0148997804252453j</v>
      </c>
      <c r="N169" s="14" t="str">
        <f t="shared" si="19"/>
        <v>2.61062132797239-0.03890118467925j</v>
      </c>
      <c r="O169" s="14">
        <f t="shared" si="20"/>
        <v>8.335841850099424</v>
      </c>
      <c r="P169" s="14">
        <f t="shared" si="21"/>
        <v>-0.85370816876722566</v>
      </c>
      <c r="Q169" s="14"/>
      <c r="R169" s="14"/>
      <c r="S169" s="14"/>
      <c r="T169" s="14" t="str">
        <f t="shared" si="22"/>
        <v>1.1+0.000819487923388491j</v>
      </c>
      <c r="U169" s="14" t="str">
        <f t="shared" si="23"/>
        <v>1+0.820232912409753j</v>
      </c>
      <c r="V169" s="96" t="str">
        <f t="shared" si="32"/>
        <v>0.657988997270117-0.538884743641052j</v>
      </c>
      <c r="W169" s="14">
        <f t="shared" si="33"/>
        <v>-39.317046485655432</v>
      </c>
      <c r="X169" s="14"/>
      <c r="Y169" s="14"/>
      <c r="Z169" s="14"/>
      <c r="AA169" s="14" t="str">
        <f t="shared" si="24"/>
        <v>25-52.84652205136j</v>
      </c>
      <c r="AB169" s="14">
        <f t="shared" si="25"/>
        <v>35.337409137190846</v>
      </c>
      <c r="AC169" s="14">
        <f t="shared" si="26"/>
        <v>-64.682665707623471</v>
      </c>
      <c r="AD169" s="14"/>
      <c r="AE169" s="14" t="str">
        <f t="shared" si="27"/>
        <v>33137.2549019608-0.0000163611160601857j</v>
      </c>
      <c r="AF169" s="14" t="str">
        <f t="shared" si="28"/>
        <v>0.231818181818182+8.79240968440971E-11j</v>
      </c>
      <c r="AG169" s="14">
        <f t="shared" si="34"/>
        <v>-12.697050094485389</v>
      </c>
      <c r="AH169" s="14">
        <f t="shared" si="35"/>
        <v>2.1731167189540816E-8</v>
      </c>
      <c r="AI169" s="14"/>
      <c r="AJ169" s="14"/>
      <c r="AK169" s="14"/>
      <c r="AL169" s="14" t="str">
        <f t="shared" si="36"/>
        <v>-7.71456672074962-29.088621105296j</v>
      </c>
      <c r="AM169" s="14">
        <f t="shared" si="37"/>
        <v>29.56966346088134</v>
      </c>
      <c r="AN169" s="14">
        <f t="shared" si="38"/>
        <v>-104.85342034031497</v>
      </c>
      <c r="AO169" s="14">
        <f t="shared" si="29"/>
        <v>75.146579659685031</v>
      </c>
      <c r="AP169" s="14">
        <f t="shared" si="39"/>
        <v>-29.56966346088134</v>
      </c>
      <c r="AQ169" s="28">
        <f t="shared" si="40"/>
        <v>-75.146579659685031</v>
      </c>
      <c r="AR169" s="14"/>
      <c r="AS169" s="17"/>
      <c r="AU169"/>
      <c r="AV169"/>
      <c r="AW169"/>
      <c r="AX169"/>
      <c r="AY169"/>
      <c r="AZ169"/>
      <c r="BA169"/>
      <c r="BB169"/>
      <c r="BC169"/>
      <c r="BD169"/>
      <c r="BE169"/>
      <c r="BF169"/>
      <c r="BG169"/>
      <c r="BH169"/>
      <c r="BI169"/>
      <c r="BJ169"/>
      <c r="BK169"/>
      <c r="BL169"/>
      <c r="BM169"/>
      <c r="BN169"/>
      <c r="BO169"/>
      <c r="BP169"/>
      <c r="BQ169"/>
      <c r="BR169"/>
      <c r="BS169"/>
      <c r="BT169"/>
    </row>
    <row r="170" spans="9:72" ht="15" hidden="1" x14ac:dyDescent="0.25">
      <c r="I170" s="16">
        <v>56</v>
      </c>
      <c r="J170" s="14">
        <f t="shared" si="17"/>
        <v>2511.8864315095811</v>
      </c>
      <c r="K170" s="14" t="str">
        <f t="shared" si="30"/>
        <v>15782.6479197648j</v>
      </c>
      <c r="L170" s="14">
        <f t="shared" si="18"/>
        <v>0.99989904682488318</v>
      </c>
      <c r="M170" s="14" t="str">
        <f t="shared" si="31"/>
        <v>0.0157826479197648j</v>
      </c>
      <c r="N170" s="14" t="str">
        <f t="shared" si="19"/>
        <v>2.6105792637073-0.0412060132636041j</v>
      </c>
      <c r="O170" s="14">
        <f t="shared" si="20"/>
        <v>8.3358195566367392</v>
      </c>
      <c r="P170" s="14">
        <f t="shared" si="21"/>
        <v>-0.90429531999893231</v>
      </c>
      <c r="Q170" s="14"/>
      <c r="R170" s="14"/>
      <c r="S170" s="14"/>
      <c r="T170" s="14" t="str">
        <f t="shared" si="22"/>
        <v>1.1+0.000868045635587064j</v>
      </c>
      <c r="U170" s="14" t="str">
        <f t="shared" si="23"/>
        <v>1+0.868834767983052j</v>
      </c>
      <c r="V170" s="96" t="str">
        <f t="shared" si="32"/>
        <v>0.627255449549347-0.544113297339725j</v>
      </c>
      <c r="W170" s="14">
        <f t="shared" si="33"/>
        <v>-40.940032759614951</v>
      </c>
      <c r="X170" s="14"/>
      <c r="Y170" s="14"/>
      <c r="Z170" s="14"/>
      <c r="AA170" s="14" t="str">
        <f t="shared" si="24"/>
        <v>25-49.8903339164704j</v>
      </c>
      <c r="AB170" s="14">
        <f t="shared" si="25"/>
        <v>34.933249424555704</v>
      </c>
      <c r="AC170" s="14">
        <f t="shared" si="26"/>
        <v>-63.384593249151621</v>
      </c>
      <c r="AD170" s="14"/>
      <c r="AE170" s="14" t="str">
        <f t="shared" si="27"/>
        <v>33137.2549019608-0.0000173305731348098j</v>
      </c>
      <c r="AF170" s="14" t="str">
        <f t="shared" si="28"/>
        <v>0.231818181818182+9.31339271149592E-11j</v>
      </c>
      <c r="AG170" s="14">
        <f t="shared" si="34"/>
        <v>-12.697050094485389</v>
      </c>
      <c r="AH170" s="14">
        <f t="shared" si="35"/>
        <v>2.3018819797971745E-8</v>
      </c>
      <c r="AI170" s="14"/>
      <c r="AJ170" s="14"/>
      <c r="AK170" s="14"/>
      <c r="AL170" s="14" t="str">
        <f t="shared" si="36"/>
        <v>-7.36701636711802-27.0611301150184j</v>
      </c>
      <c r="AM170" s="14">
        <f t="shared" si="37"/>
        <v>28.957416259874304</v>
      </c>
      <c r="AN170" s="14">
        <f t="shared" si="38"/>
        <v>-105.2289213057467</v>
      </c>
      <c r="AO170" s="14">
        <f t="shared" si="29"/>
        <v>74.771078694253305</v>
      </c>
      <c r="AP170" s="14">
        <f t="shared" si="39"/>
        <v>-28.957416259874304</v>
      </c>
      <c r="AQ170" s="28">
        <f t="shared" si="40"/>
        <v>-74.771078694253305</v>
      </c>
      <c r="AR170" s="14"/>
      <c r="AS170" s="17"/>
      <c r="AU170"/>
      <c r="AV170"/>
      <c r="AW170"/>
      <c r="AX170"/>
      <c r="AY170"/>
      <c r="AZ170"/>
      <c r="BA170"/>
      <c r="BB170"/>
      <c r="BC170"/>
      <c r="BD170"/>
      <c r="BE170"/>
      <c r="BF170"/>
      <c r="BG170"/>
      <c r="BH170"/>
      <c r="BI170"/>
      <c r="BJ170"/>
      <c r="BK170"/>
      <c r="BL170"/>
      <c r="BM170"/>
      <c r="BN170"/>
      <c r="BO170"/>
      <c r="BP170"/>
      <c r="BQ170"/>
      <c r="BR170"/>
      <c r="BS170"/>
      <c r="BT170"/>
    </row>
    <row r="171" spans="9:72" ht="15" hidden="1" x14ac:dyDescent="0.25">
      <c r="I171" s="16">
        <v>57</v>
      </c>
      <c r="J171" s="14">
        <f t="shared" si="17"/>
        <v>2660.7250597988113</v>
      </c>
      <c r="K171" s="14" t="str">
        <f t="shared" si="30"/>
        <v>16717.8286021724j</v>
      </c>
      <c r="L171" s="14">
        <f t="shared" si="18"/>
        <v>0.99988672867449857</v>
      </c>
      <c r="M171" s="14" t="str">
        <f t="shared" si="31"/>
        <v>0.0167178286021724j</v>
      </c>
      <c r="N171" s="14" t="str">
        <f t="shared" si="19"/>
        <v>2.6105320665906-0.0436473716453774j</v>
      </c>
      <c r="O171" s="14">
        <f t="shared" si="20"/>
        <v>8.335794541850202</v>
      </c>
      <c r="P171" s="14">
        <f t="shared" si="21"/>
        <v>-0.95788028046286267</v>
      </c>
      <c r="Q171" s="14"/>
      <c r="R171" s="14"/>
      <c r="S171" s="14"/>
      <c r="T171" s="14" t="str">
        <f t="shared" si="22"/>
        <v>1.1+0.000919480573119482j</v>
      </c>
      <c r="U171" s="14" t="str">
        <f t="shared" si="23"/>
        <v>1+0.92031646454959j</v>
      </c>
      <c r="V171" s="96" t="str">
        <f t="shared" si="32"/>
        <v>0.596024204744695-0.547611408323499j</v>
      </c>
      <c r="W171" s="14">
        <f t="shared" si="33"/>
        <v>-42.575981616969642</v>
      </c>
      <c r="X171" s="14"/>
      <c r="Y171" s="14"/>
      <c r="Z171" s="14"/>
      <c r="AA171" s="14" t="str">
        <f t="shared" si="24"/>
        <v>25-47.0995123553802j</v>
      </c>
      <c r="AB171" s="14">
        <f t="shared" si="25"/>
        <v>34.53832470282542</v>
      </c>
      <c r="AC171" s="14">
        <f t="shared" si="26"/>
        <v>-62.04103714469678</v>
      </c>
      <c r="AD171" s="14"/>
      <c r="AE171" s="14" t="str">
        <f t="shared" si="27"/>
        <v>33137.2549019608-0.0000183574741525047j</v>
      </c>
      <c r="AF171" s="14" t="str">
        <f t="shared" si="28"/>
        <v>0.231818181818182+9.86524592369105E-11j</v>
      </c>
      <c r="AG171" s="14">
        <f t="shared" si="34"/>
        <v>-12.697050094485389</v>
      </c>
      <c r="AH171" s="14">
        <f t="shared" si="35"/>
        <v>2.4382770620186265E-8</v>
      </c>
      <c r="AI171" s="14"/>
      <c r="AJ171" s="14"/>
      <c r="AK171" s="14"/>
      <c r="AL171" s="14" t="str">
        <f t="shared" si="36"/>
        <v>-7.01383766627476-25.1632996394693j</v>
      </c>
      <c r="AM171" s="14">
        <f t="shared" si="37"/>
        <v>28.340298329342417</v>
      </c>
      <c r="AN171" s="14">
        <f t="shared" si="38"/>
        <v>-105.57489901774647</v>
      </c>
      <c r="AO171" s="14">
        <f t="shared" si="29"/>
        <v>74.425100982253525</v>
      </c>
      <c r="AP171" s="14">
        <f t="shared" si="39"/>
        <v>-28.340298329342417</v>
      </c>
      <c r="AQ171" s="28">
        <f t="shared" si="40"/>
        <v>-74.425100982253525</v>
      </c>
      <c r="AR171" s="14"/>
      <c r="AS171" s="17"/>
      <c r="AU171"/>
      <c r="AV171"/>
      <c r="AW171"/>
      <c r="AX171"/>
      <c r="AY171"/>
      <c r="AZ171"/>
      <c r="BA171"/>
      <c r="BB171"/>
      <c r="BC171"/>
      <c r="BD171"/>
      <c r="BE171"/>
      <c r="BF171"/>
      <c r="BG171"/>
      <c r="BH171"/>
      <c r="BI171"/>
      <c r="BJ171"/>
      <c r="BK171"/>
      <c r="BL171"/>
      <c r="BM171"/>
      <c r="BN171"/>
      <c r="BO171"/>
      <c r="BP171"/>
      <c r="BQ171"/>
      <c r="BR171"/>
      <c r="BS171"/>
      <c r="BT171"/>
    </row>
    <row r="172" spans="9:72" ht="15" hidden="1" x14ac:dyDescent="0.25">
      <c r="I172" s="16">
        <v>58</v>
      </c>
      <c r="J172" s="14">
        <f t="shared" si="17"/>
        <v>2818.3829312644561</v>
      </c>
      <c r="K172" s="14" t="str">
        <f t="shared" si="30"/>
        <v>17708.4222237266j</v>
      </c>
      <c r="L172" s="14">
        <f t="shared" si="18"/>
        <v>0.99987290748244406</v>
      </c>
      <c r="M172" s="14" t="str">
        <f t="shared" si="31"/>
        <v>0.0177084222237266j</v>
      </c>
      <c r="N172" s="14" t="str">
        <f t="shared" si="19"/>
        <v>2.61047911025887-0.0462333422025377j</v>
      </c>
      <c r="O172" s="14">
        <f t="shared" si="20"/>
        <v>8.3357664734006711</v>
      </c>
      <c r="P172" s="14">
        <f t="shared" si="21"/>
        <v>-1.0146407440975196</v>
      </c>
      <c r="Q172" s="14"/>
      <c r="R172" s="14"/>
      <c r="S172" s="14"/>
      <c r="T172" s="14" t="str">
        <f t="shared" si="22"/>
        <v>1.1+0.000973963222304963j</v>
      </c>
      <c r="U172" s="14" t="str">
        <f t="shared" si="23"/>
        <v>1+0.974848643416149j</v>
      </c>
      <c r="V172" s="96" t="str">
        <f t="shared" si="32"/>
        <v>0.564493975807595-0.549322223310317j</v>
      </c>
      <c r="W172" s="14">
        <f t="shared" si="33"/>
        <v>-44.219598682598949</v>
      </c>
      <c r="X172" s="14"/>
      <c r="Y172" s="14"/>
      <c r="Z172" s="14"/>
      <c r="AA172" s="14" t="str">
        <f t="shared" si="24"/>
        <v>25-44.4648069068598j</v>
      </c>
      <c r="AB172" s="14">
        <f t="shared" si="25"/>
        <v>34.15327162707095</v>
      </c>
      <c r="AC172" s="14">
        <f t="shared" si="26"/>
        <v>-60.653459330345356</v>
      </c>
      <c r="AD172" s="14"/>
      <c r="AE172" s="14" t="str">
        <f t="shared" si="27"/>
        <v>33137.2549019608-0.0000194452228808864j</v>
      </c>
      <c r="AF172" s="14" t="str">
        <f t="shared" si="28"/>
        <v>0.231818181818182+1.04497984944598E-10j</v>
      </c>
      <c r="AG172" s="14">
        <f t="shared" si="34"/>
        <v>-12.697050094485389</v>
      </c>
      <c r="AH172" s="14">
        <f t="shared" si="35"/>
        <v>2.5827540609575629E-8</v>
      </c>
      <c r="AI172" s="14"/>
      <c r="AJ172" s="14"/>
      <c r="AK172" s="14"/>
      <c r="AL172" s="14" t="str">
        <f t="shared" si="36"/>
        <v>-6.6572777357067-23.3896131693911j</v>
      </c>
      <c r="AM172" s="14">
        <f t="shared" si="37"/>
        <v>27.718764375177809</v>
      </c>
      <c r="AN172" s="14">
        <f t="shared" si="38"/>
        <v>-105.88769873121423</v>
      </c>
      <c r="AO172" s="14">
        <f t="shared" si="29"/>
        <v>74.112301268785771</v>
      </c>
      <c r="AP172" s="14">
        <f t="shared" si="39"/>
        <v>-27.718764375177809</v>
      </c>
      <c r="AQ172" s="28">
        <f t="shared" si="40"/>
        <v>-74.112301268785771</v>
      </c>
      <c r="AR172" s="14"/>
      <c r="AS172" s="17"/>
      <c r="AU172"/>
      <c r="AV172"/>
      <c r="AW172"/>
      <c r="AX172"/>
      <c r="AY172"/>
      <c r="AZ172"/>
      <c r="BA172"/>
      <c r="BB172"/>
      <c r="BC172"/>
      <c r="BD172"/>
      <c r="BE172"/>
      <c r="BF172"/>
      <c r="BG172"/>
      <c r="BH172"/>
      <c r="BI172"/>
      <c r="BJ172"/>
      <c r="BK172"/>
      <c r="BL172"/>
      <c r="BM172"/>
      <c r="BN172"/>
      <c r="BO172"/>
      <c r="BP172"/>
      <c r="BQ172"/>
      <c r="BR172"/>
      <c r="BS172"/>
      <c r="BT172"/>
    </row>
    <row r="173" spans="9:72" ht="15" hidden="1" x14ac:dyDescent="0.25">
      <c r="I173" s="16">
        <v>59</v>
      </c>
      <c r="J173" s="14">
        <f t="shared" si="17"/>
        <v>2985.3826189179613</v>
      </c>
      <c r="K173" s="14" t="str">
        <f t="shared" si="30"/>
        <v>18757.7122074946j</v>
      </c>
      <c r="L173" s="14">
        <f t="shared" si="18"/>
        <v>0.99985739984989863</v>
      </c>
      <c r="M173" s="14" t="str">
        <f t="shared" si="31"/>
        <v>0.0187577122074946j</v>
      </c>
      <c r="N173" s="14" t="str">
        <f t="shared" si="19"/>
        <v>2.61041969190508-0.0489724848052163j</v>
      </c>
      <c r="O173" s="14">
        <f t="shared" si="20"/>
        <v>8.3357349783231154</v>
      </c>
      <c r="P173" s="14">
        <f t="shared" si="21"/>
        <v>-1.0747649456568817</v>
      </c>
      <c r="Q173" s="14"/>
      <c r="R173" s="14"/>
      <c r="S173" s="14"/>
      <c r="T173" s="14" t="str">
        <f t="shared" si="22"/>
        <v>1.1+0.0010316741714122j</v>
      </c>
      <c r="U173" s="14" t="str">
        <f t="shared" si="23"/>
        <v>1+1.03261205702258j</v>
      </c>
      <c r="V173" s="96" t="str">
        <f t="shared" si="32"/>
        <v>0.532871264896379-0.549217618801462j</v>
      </c>
      <c r="W173" s="14">
        <f t="shared" si="33"/>
        <v>-45.865461119420502</v>
      </c>
      <c r="X173" s="14"/>
      <c r="Y173" s="14"/>
      <c r="Z173" s="14"/>
      <c r="AA173" s="14" t="str">
        <f t="shared" si="24"/>
        <v>25-41.9774845723746j</v>
      </c>
      <c r="AB173" s="14">
        <f t="shared" si="25"/>
        <v>33.778722885752856</v>
      </c>
      <c r="AC173" s="14">
        <f t="shared" si="26"/>
        <v>-59.223775340219504</v>
      </c>
      <c r="AD173" s="14"/>
      <c r="AE173" s="14" t="str">
        <f t="shared" si="27"/>
        <v>33137.2549019608-0.0000205974247734815j</v>
      </c>
      <c r="AF173" s="14" t="str">
        <f t="shared" si="28"/>
        <v>0.231818181818182+1.10689879826085E-10j</v>
      </c>
      <c r="AG173" s="14">
        <f t="shared" si="34"/>
        <v>-12.697050094485389</v>
      </c>
      <c r="AH173" s="14">
        <f t="shared" si="35"/>
        <v>2.7357918602860526E-8</v>
      </c>
      <c r="AI173" s="14"/>
      <c r="AJ173" s="14"/>
      <c r="AK173" s="14"/>
      <c r="AL173" s="14" t="str">
        <f t="shared" si="36"/>
        <v>-6.29967177442335-21.7345738005368j</v>
      </c>
      <c r="AM173" s="14">
        <f t="shared" si="37"/>
        <v>27.093357471592515</v>
      </c>
      <c r="AN173" s="14">
        <f t="shared" si="38"/>
        <v>-106.164001377939</v>
      </c>
      <c r="AO173" s="14">
        <f t="shared" si="29"/>
        <v>73.835998622060998</v>
      </c>
      <c r="AP173" s="14">
        <f t="shared" si="39"/>
        <v>-27.093357471592515</v>
      </c>
      <c r="AQ173" s="28">
        <f t="shared" si="40"/>
        <v>-73.835998622060998</v>
      </c>
      <c r="AR173" s="14"/>
      <c r="AS173" s="17"/>
      <c r="AU173"/>
      <c r="AV173"/>
      <c r="AW173"/>
      <c r="AX173"/>
      <c r="AY173"/>
      <c r="AZ173"/>
      <c r="BA173"/>
      <c r="BB173"/>
      <c r="BC173"/>
      <c r="BD173"/>
      <c r="BE173"/>
      <c r="BF173"/>
      <c r="BG173"/>
      <c r="BH173"/>
      <c r="BI173"/>
      <c r="BJ173"/>
      <c r="BK173"/>
      <c r="BL173"/>
      <c r="BM173"/>
      <c r="BN173"/>
      <c r="BO173"/>
      <c r="BP173"/>
      <c r="BQ173"/>
      <c r="BR173"/>
      <c r="BS173"/>
      <c r="BT173"/>
    </row>
    <row r="174" spans="9:72" ht="15" hidden="1" x14ac:dyDescent="0.25">
      <c r="I174" s="16">
        <v>60</v>
      </c>
      <c r="J174" s="14">
        <f t="shared" si="17"/>
        <v>3162.2776601683804</v>
      </c>
      <c r="K174" s="14" t="str">
        <f t="shared" si="30"/>
        <v>19869.1765315922j</v>
      </c>
      <c r="L174" s="14">
        <f t="shared" si="18"/>
        <v>0.99983999999999995</v>
      </c>
      <c r="M174" s="14" t="str">
        <f t="shared" si="31"/>
        <v>0.0198691765315922j</v>
      </c>
      <c r="N174" s="14" t="str">
        <f t="shared" si="19"/>
        <v>2.61035302294702-0.0518738648410843j</v>
      </c>
      <c r="O174" s="14">
        <f t="shared" si="20"/>
        <v>8.3356996380503059</v>
      </c>
      <c r="P174" s="14">
        <f t="shared" si="21"/>
        <v>-1.1384522875125247</v>
      </c>
      <c r="Q174" s="14"/>
      <c r="R174" s="14"/>
      <c r="S174" s="14"/>
      <c r="T174" s="14" t="str">
        <f t="shared" si="22"/>
        <v>1.1+0.00109280470923757j</v>
      </c>
      <c r="U174" s="14" t="str">
        <f t="shared" si="23"/>
        <v>1+1.09379816806415j</v>
      </c>
      <c r="V174" s="96" t="str">
        <f t="shared" si="32"/>
        <v>0.501365005990938-0.547299320375122j</v>
      </c>
      <c r="W174" s="14">
        <f t="shared" si="33"/>
        <v>-47.50810578848273</v>
      </c>
      <c r="X174" s="14"/>
      <c r="Y174" s="14"/>
      <c r="Z174" s="14"/>
      <c r="AA174" s="14" t="str">
        <f t="shared" si="24"/>
        <v>25-39.629300869675j</v>
      </c>
      <c r="AB174" s="14">
        <f t="shared" si="25"/>
        <v>33.415297794292137</v>
      </c>
      <c r="AC174" s="14">
        <f t="shared" si="26"/>
        <v>-57.754371113916946</v>
      </c>
      <c r="AD174" s="14"/>
      <c r="AE174" s="14" t="str">
        <f t="shared" si="27"/>
        <v>33137.2549019608-0.0000218178989203693j</v>
      </c>
      <c r="AF174" s="14" t="str">
        <f t="shared" si="28"/>
        <v>0.231818181818182+1.17248667545208E-10j</v>
      </c>
      <c r="AG174" s="14">
        <f t="shared" si="34"/>
        <v>-12.697050094485389</v>
      </c>
      <c r="AH174" s="14">
        <f t="shared" si="35"/>
        <v>2.8978977193177315E-8</v>
      </c>
      <c r="AI174" s="14"/>
      <c r="AJ174" s="14"/>
      <c r="AK174" s="14"/>
      <c r="AL174" s="14" t="str">
        <f t="shared" si="36"/>
        <v>-5.943382478896-20.192672301972j</v>
      </c>
      <c r="AM174" s="14">
        <f t="shared" si="37"/>
        <v>26.46470198567846</v>
      </c>
      <c r="AN174" s="14">
        <f t="shared" si="38"/>
        <v>-106.40092916093322</v>
      </c>
      <c r="AO174" s="14">
        <f t="shared" si="29"/>
        <v>73.599070839066783</v>
      </c>
      <c r="AP174" s="14">
        <f t="shared" si="39"/>
        <v>-26.46470198567846</v>
      </c>
      <c r="AQ174" s="28">
        <f t="shared" si="40"/>
        <v>-73.599070839066783</v>
      </c>
      <c r="AR174" s="14"/>
      <c r="AS174" s="17"/>
      <c r="AU174"/>
      <c r="AV174"/>
      <c r="AW174"/>
      <c r="AX174"/>
      <c r="AY174"/>
      <c r="AZ174"/>
      <c r="BA174"/>
      <c r="BB174"/>
      <c r="BC174"/>
      <c r="BD174"/>
      <c r="BE174"/>
      <c r="BF174"/>
      <c r="BG174"/>
      <c r="BH174"/>
      <c r="BI174"/>
      <c r="BJ174"/>
      <c r="BK174"/>
      <c r="BL174"/>
      <c r="BM174"/>
      <c r="BN174"/>
      <c r="BO174"/>
      <c r="BP174"/>
      <c r="BQ174"/>
      <c r="BR174"/>
      <c r="BS174"/>
      <c r="BT174"/>
    </row>
    <row r="175" spans="9:72" ht="15" hidden="1" x14ac:dyDescent="0.25">
      <c r="I175" s="16">
        <v>61</v>
      </c>
      <c r="J175" s="14">
        <f t="shared" si="17"/>
        <v>3349.6543915782781</v>
      </c>
      <c r="K175" s="14" t="str">
        <f t="shared" si="30"/>
        <v>21046.4992572942j</v>
      </c>
      <c r="L175" s="14">
        <f t="shared" si="18"/>
        <v>0.9998204770473117</v>
      </c>
      <c r="M175" s="14" t="str">
        <f t="shared" si="31"/>
        <v>0.0210464992572942j</v>
      </c>
      <c r="N175" s="14" t="str">
        <f t="shared" si="19"/>
        <v>2.61027821855598-0.0549470828507246j</v>
      </c>
      <c r="O175" s="14">
        <f t="shared" si="20"/>
        <v>8.3356599828240636</v>
      </c>
      <c r="P175" s="14">
        <f t="shared" si="21"/>
        <v>-1.2059140040134984</v>
      </c>
      <c r="Q175" s="14"/>
      <c r="R175" s="14"/>
      <c r="S175" s="14"/>
      <c r="T175" s="14" t="str">
        <f t="shared" si="22"/>
        <v>1.1+0.00115755745915118j</v>
      </c>
      <c r="U175" s="14" t="str">
        <f t="shared" si="23"/>
        <v>1+1.15860978411405j</v>
      </c>
      <c r="V175" s="96" t="str">
        <f t="shared" si="32"/>
        <v>0.47018107268704-0.543598833661293j</v>
      </c>
      <c r="W175" s="14">
        <f t="shared" si="33"/>
        <v>-49.142118993024042</v>
      </c>
      <c r="X175" s="14"/>
      <c r="Y175" s="14"/>
      <c r="Z175" s="14"/>
      <c r="AA175" s="14" t="str">
        <f t="shared" si="24"/>
        <v>25-37.4124725056238j</v>
      </c>
      <c r="AB175" s="14">
        <f t="shared" si="25"/>
        <v>33.06359202603111</v>
      </c>
      <c r="AC175" s="14">
        <f t="shared" si="26"/>
        <v>-56.248110064003527</v>
      </c>
      <c r="AD175" s="14"/>
      <c r="AE175" s="14" t="str">
        <f t="shared" si="27"/>
        <v>33137.2549019608-0.0000231106907069427j</v>
      </c>
      <c r="AF175" s="14" t="str">
        <f t="shared" si="28"/>
        <v>0.231818181818182+1.24196087869335E-10j</v>
      </c>
      <c r="AG175" s="14">
        <f t="shared" si="34"/>
        <v>-12.697050094485389</v>
      </c>
      <c r="AH175" s="14">
        <f t="shared" si="35"/>
        <v>3.0696089543700752E-8</v>
      </c>
      <c r="AI175" s="14"/>
      <c r="AJ175" s="14"/>
      <c r="AK175" s="14"/>
      <c r="AL175" s="14" t="str">
        <f t="shared" si="36"/>
        <v>-5.59073793434963-18.7583697004017j</v>
      </c>
      <c r="AM175" s="14">
        <f t="shared" si="37"/>
        <v>25.833493159197701</v>
      </c>
      <c r="AN175" s="14">
        <f t="shared" si="38"/>
        <v>-106.59614303034493</v>
      </c>
      <c r="AO175" s="14">
        <f t="shared" si="29"/>
        <v>73.403856969655067</v>
      </c>
      <c r="AP175" s="14">
        <f t="shared" si="39"/>
        <v>-25.833493159197701</v>
      </c>
      <c r="AQ175" s="28">
        <f t="shared" si="40"/>
        <v>-73.403856969655067</v>
      </c>
      <c r="AR175" s="14"/>
      <c r="AS175" s="17"/>
      <c r="AU175"/>
      <c r="AV175"/>
      <c r="AW175"/>
      <c r="AX175"/>
      <c r="AY175"/>
      <c r="AZ175"/>
      <c r="BA175"/>
      <c r="BB175"/>
      <c r="BC175"/>
      <c r="BD175"/>
      <c r="BE175"/>
      <c r="BF175"/>
      <c r="BG175"/>
      <c r="BH175"/>
      <c r="BI175"/>
      <c r="BJ175"/>
      <c r="BK175"/>
      <c r="BL175"/>
      <c r="BM175"/>
      <c r="BN175"/>
      <c r="BO175"/>
      <c r="BP175"/>
      <c r="BQ175"/>
      <c r="BR175"/>
      <c r="BS175"/>
      <c r="BT175"/>
    </row>
    <row r="176" spans="9:72" ht="15" hidden="1" x14ac:dyDescent="0.25">
      <c r="I176" s="16">
        <v>62</v>
      </c>
      <c r="J176" s="14">
        <f t="shared" si="17"/>
        <v>3548.1338923357553</v>
      </c>
      <c r="K176" s="14" t="str">
        <f t="shared" si="30"/>
        <v>22293.5827402299j</v>
      </c>
      <c r="L176" s="14">
        <f t="shared" si="18"/>
        <v>0.99979857193411292</v>
      </c>
      <c r="M176" s="14" t="str">
        <f t="shared" si="31"/>
        <v>0.0222935827402299j</v>
      </c>
      <c r="N176" s="14" t="str">
        <f t="shared" si="19"/>
        <v>2.61019428590652-0.0582023058588315j</v>
      </c>
      <c r="O176" s="14">
        <f t="shared" si="20"/>
        <v>8.3356154854186642</v>
      </c>
      <c r="P176" s="14">
        <f t="shared" si="21"/>
        <v>-1.2773738657080382</v>
      </c>
      <c r="Q176" s="14"/>
      <c r="R176" s="14"/>
      <c r="S176" s="14"/>
      <c r="T176" s="14" t="str">
        <f t="shared" si="22"/>
        <v>1.1+0.00122614705071264j</v>
      </c>
      <c r="U176" s="14" t="str">
        <f t="shared" si="23"/>
        <v>1+1.22726172984966j</v>
      </c>
      <c r="V176" s="96" t="str">
        <f t="shared" si="32"/>
        <v>0.439516955530056-0.538176192091359j</v>
      </c>
      <c r="W176" s="14">
        <f t="shared" si="33"/>
        <v>-50.762224225573242</v>
      </c>
      <c r="X176" s="14"/>
      <c r="Y176" s="14"/>
      <c r="Z176" s="14"/>
      <c r="AA176" s="14" t="str">
        <f t="shared" si="24"/>
        <v>25-35.3196515776822j</v>
      </c>
      <c r="AB176" s="14">
        <f t="shared" si="25"/>
        <v>32.72416674545876</v>
      </c>
      <c r="AC176" s="14">
        <f t="shared" si="26"/>
        <v>-54.708328732990367</v>
      </c>
      <c r="AD176" s="14"/>
      <c r="AE176" s="14" t="str">
        <f t="shared" si="27"/>
        <v>33137.2549019608-0.0000244800852227492j</v>
      </c>
      <c r="AF176" s="14" t="str">
        <f t="shared" si="28"/>
        <v>0.231818181818182+1.31555168728038E-10j</v>
      </c>
      <c r="AG176" s="14">
        <f t="shared" si="34"/>
        <v>-12.697050094485389</v>
      </c>
      <c r="AH176" s="14">
        <f t="shared" si="35"/>
        <v>3.2514947197540402E-8</v>
      </c>
      <c r="AI176" s="14"/>
      <c r="AJ176" s="14"/>
      <c r="AK176" s="14"/>
      <c r="AL176" s="14" t="str">
        <f t="shared" si="36"/>
        <v>-5.24397142324383-17.4260942626131j</v>
      </c>
      <c r="AM176" s="14">
        <f t="shared" si="37"/>
        <v>25.200483620364885</v>
      </c>
      <c r="AN176" s="14">
        <f t="shared" si="38"/>
        <v>-106.74792679175667</v>
      </c>
      <c r="AO176" s="14">
        <f t="shared" si="29"/>
        <v>73.252073208243331</v>
      </c>
      <c r="AP176" s="14">
        <f t="shared" si="39"/>
        <v>-25.200483620364885</v>
      </c>
      <c r="AQ176" s="28">
        <f t="shared" si="40"/>
        <v>-73.252073208243331</v>
      </c>
      <c r="AR176" s="14"/>
      <c r="AS176" s="17"/>
      <c r="AU176"/>
      <c r="AV176"/>
      <c r="AW176"/>
      <c r="AX176"/>
      <c r="AY176"/>
      <c r="AZ176"/>
      <c r="BA176"/>
      <c r="BB176"/>
      <c r="BC176"/>
      <c r="BD176"/>
      <c r="BE176"/>
      <c r="BF176"/>
      <c r="BG176"/>
      <c r="BH176"/>
      <c r="BI176"/>
      <c r="BJ176"/>
      <c r="BK176"/>
      <c r="BL176"/>
      <c r="BM176"/>
      <c r="BN176"/>
      <c r="BO176"/>
      <c r="BP176"/>
      <c r="BQ176"/>
      <c r="BR176"/>
      <c r="BS176"/>
      <c r="BT176"/>
    </row>
    <row r="177" spans="9:72" ht="15" hidden="1" x14ac:dyDescent="0.25">
      <c r="I177" s="16">
        <v>63</v>
      </c>
      <c r="J177" s="14">
        <f t="shared" si="17"/>
        <v>3758.3740428844449</v>
      </c>
      <c r="K177" s="14" t="str">
        <f t="shared" si="30"/>
        <v>23614.5605651367j</v>
      </c>
      <c r="L177" s="14">
        <f t="shared" si="18"/>
        <v>0.99977399399286038</v>
      </c>
      <c r="M177" s="14" t="str">
        <f t="shared" si="31"/>
        <v>0.0236145605651367j</v>
      </c>
      <c r="N177" s="14" t="str">
        <f t="shared" si="19"/>
        <v>2.61010011099079-0.0616503004903148j</v>
      </c>
      <c r="O177" s="14">
        <f t="shared" si="20"/>
        <v>8.335565554090282</v>
      </c>
      <c r="P177" s="14">
        <f t="shared" si="21"/>
        <v>-1.3530689258820503</v>
      </c>
      <c r="Q177" s="14"/>
      <c r="R177" s="14"/>
      <c r="S177" s="14"/>
      <c r="T177" s="14" t="str">
        <f t="shared" si="22"/>
        <v>1.1+0.00129880083108252j</v>
      </c>
      <c r="U177" s="14" t="str">
        <f t="shared" si="23"/>
        <v>1+1.29998155911077j</v>
      </c>
      <c r="V177" s="96" t="str">
        <f t="shared" si="32"/>
        <v>0.409556897298464-0.531117613063544j</v>
      </c>
      <c r="W177" s="14">
        <f t="shared" si="33"/>
        <v>-52.363364483764045</v>
      </c>
      <c r="X177" s="14"/>
      <c r="Y177" s="14"/>
      <c r="Z177" s="14"/>
      <c r="AA177" s="14" t="str">
        <f t="shared" si="24"/>
        <v>25-33.34390121854j</v>
      </c>
      <c r="AB177" s="14">
        <f t="shared" si="25"/>
        <v>32.397537484031645</v>
      </c>
      <c r="AC177" s="14">
        <f t="shared" si="26"/>
        <v>-53.138819716484655</v>
      </c>
      <c r="AD177" s="14"/>
      <c r="AE177" s="14" t="str">
        <f t="shared" si="27"/>
        <v>33137.2549019608-0.0000259306214648546j</v>
      </c>
      <c r="AF177" s="14" t="str">
        <f t="shared" si="28"/>
        <v>0.231818181818182+1.39350302541502E-10j</v>
      </c>
      <c r="AG177" s="14">
        <f t="shared" si="34"/>
        <v>-12.697050094485389</v>
      </c>
      <c r="AH177" s="14">
        <f t="shared" si="35"/>
        <v>3.4441578942937759E-8</v>
      </c>
      <c r="AI177" s="14"/>
      <c r="AJ177" s="14"/>
      <c r="AK177" s="14"/>
      <c r="AL177" s="14" t="str">
        <f t="shared" si="36"/>
        <v>-4.90516641241398-16.1902517827684j</v>
      </c>
      <c r="AM177" s="14">
        <f t="shared" si="37"/>
        <v>24.566467309742087</v>
      </c>
      <c r="AN177" s="14">
        <f t="shared" si="38"/>
        <v>-106.85525309168922</v>
      </c>
      <c r="AO177" s="14">
        <f t="shared" si="29"/>
        <v>73.144746908310779</v>
      </c>
      <c r="AP177" s="14">
        <f t="shared" si="39"/>
        <v>-24.566467309742087</v>
      </c>
      <c r="AQ177" s="28">
        <f t="shared" si="40"/>
        <v>-73.144746908310779</v>
      </c>
      <c r="AR177" s="14"/>
      <c r="AS177" s="17"/>
      <c r="AU177"/>
      <c r="AV177"/>
      <c r="AW177"/>
      <c r="AX177"/>
      <c r="AY177"/>
      <c r="AZ177"/>
      <c r="BA177"/>
      <c r="BB177"/>
      <c r="BC177"/>
      <c r="BD177"/>
      <c r="BE177"/>
      <c r="BF177"/>
      <c r="BG177"/>
      <c r="BH177"/>
      <c r="BI177"/>
      <c r="BJ177"/>
      <c r="BK177"/>
      <c r="BL177"/>
      <c r="BM177"/>
      <c r="BN177"/>
      <c r="BO177"/>
      <c r="BP177"/>
      <c r="BQ177"/>
      <c r="BR177"/>
      <c r="BS177"/>
      <c r="BT177"/>
    </row>
    <row r="178" spans="9:72" ht="15" hidden="1" x14ac:dyDescent="0.25">
      <c r="I178" s="16">
        <v>64</v>
      </c>
      <c r="J178" s="14">
        <f t="shared" ref="J178:J241" si="52">Fstart*10^(Step*I178)</f>
        <v>3981.0717055349755</v>
      </c>
      <c r="K178" s="14" t="str">
        <f t="shared" si="30"/>
        <v>25013.8112470457j</v>
      </c>
      <c r="L178" s="14">
        <f t="shared" ref="L178:L241" si="53">(IMPRODUCT(K178,K178))/wn^2 + 1</f>
        <v>0.9997464170892062</v>
      </c>
      <c r="M178" s="14" t="str">
        <f t="shared" ref="M178:M241" si="54">IMDIV(K178,wn*Qn)</f>
        <v>0.0250138112470457j</v>
      </c>
      <c r="N178" s="14" t="str">
        <f t="shared" ref="N178:N241" si="55">IMDIV(1/Rcsa, IMSUM(L178,M178))</f>
        <v>2.60999444382187-0.0653024679635065j</v>
      </c>
      <c r="O178" s="14">
        <f t="shared" ref="O178:O241" si="56">20*LOG(IMABS(N178),10)</f>
        <v>8.3355095246561905</v>
      </c>
      <c r="P178" s="14">
        <f t="shared" ref="P178:P241" si="57">(IMARGUMENT(N178)*(180/PI()))</f>
        <v>-1.4332503120323383</v>
      </c>
      <c r="Q178" s="14"/>
      <c r="R178" s="14"/>
      <c r="S178" s="14"/>
      <c r="T178" s="14" t="str">
        <f t="shared" ref="T178:T241" si="58">IMPRODUCT(Ro, IMSUM(1, IMDIV(K178,wesr)))</f>
        <v>1.1+0.00137575961858752j</v>
      </c>
      <c r="U178" s="14" t="str">
        <f t="shared" ref="U178:U241" si="59">IMSUM(1, IMDIV(K178,wz))</f>
        <v>1+1.37701030914987j</v>
      </c>
      <c r="V178" s="96" t="str">
        <f t="shared" si="32"/>
        <v>0.380467732316542-0.522532230080164j</v>
      </c>
      <c r="W178" s="14">
        <f t="shared" si="33"/>
        <v>-53.94077611327004</v>
      </c>
      <c r="X178" s="14"/>
      <c r="Y178" s="14"/>
      <c r="Z178" s="14"/>
      <c r="AA178" s="14" t="str">
        <f t="shared" ref="AA178:AA241" si="60">IMPRODUCT(gm_EA*10^-6,IMSUM(RCOMP*10^6,IMDIV(1,IMPRODUCT(K178,CCOMP*10^-12))))</f>
        <v>25-31.4786726031663j</v>
      </c>
      <c r="AB178" s="14">
        <f t="shared" ref="AB178:AB241" si="61">20*LOG(IMABS(AA178),10)</f>
        <v>32.084163162902669</v>
      </c>
      <c r="AC178" s="14">
        <f t="shared" ref="AC178:AC241" si="62">(IMARGUMENT(AA178)*(180/PI()))</f>
        <v>-51.543801034752668</v>
      </c>
      <c r="AD178" s="14"/>
      <c r="AE178" s="14" t="str">
        <f t="shared" ref="AE178:AE241" si="63">IMDIV(Rfb_upper*1000,IMSUM(IMPRODUCT(K178,Rfb_upper*1000,Cff*0.000000000001),1))</f>
        <v>33137.2549019608-0.0000274671073828094j</v>
      </c>
      <c r="AF178" s="14" t="str">
        <f t="shared" ref="AF178:AF241" si="64">IMDIV(Rfb_lower*1000,IMSUM(AE178,Rfb_lower*1000))</f>
        <v>0.231818181818182+1.47607327071668E-10j</v>
      </c>
      <c r="AG178" s="14">
        <f t="shared" si="34"/>
        <v>-12.697050094485389</v>
      </c>
      <c r="AH178" s="14">
        <f t="shared" si="35"/>
        <v>3.6482370796294437E-8</v>
      </c>
      <c r="AI178" s="14"/>
      <c r="AJ178" s="14"/>
      <c r="AK178" s="14"/>
      <c r="AL178" s="14" t="str">
        <f t="shared" ref="AL178:AL241" si="65">IMPRODUCT(N178,V178,AA178,AF178)</f>
        <v>-4.57620950164564-15.0452472259965j</v>
      </c>
      <c r="AM178" s="14">
        <f t="shared" si="37"/>
        <v>23.932261490835536</v>
      </c>
      <c r="AN178" s="14">
        <f t="shared" si="38"/>
        <v>-106.91782742357273</v>
      </c>
      <c r="AO178" s="14">
        <f t="shared" ref="AO178:AO241" si="66">(IMARGUMENT(IMPRODUCT(-1,AL178))*(180/PI()))</f>
        <v>73.082172576427268</v>
      </c>
      <c r="AP178" s="14">
        <f t="shared" si="39"/>
        <v>-23.932261490835536</v>
      </c>
      <c r="AQ178" s="28">
        <f t="shared" si="40"/>
        <v>-73.082172576427268</v>
      </c>
      <c r="AR178" s="14"/>
      <c r="AS178" s="17"/>
      <c r="AU178"/>
      <c r="AV178"/>
      <c r="AW178"/>
      <c r="AX178"/>
      <c r="AY178"/>
      <c r="AZ178"/>
      <c r="BA178"/>
      <c r="BB178"/>
      <c r="BC178"/>
      <c r="BD178"/>
      <c r="BE178"/>
      <c r="BF178"/>
      <c r="BG178"/>
      <c r="BH178"/>
      <c r="BI178"/>
      <c r="BJ178"/>
      <c r="BK178"/>
      <c r="BL178"/>
      <c r="BM178"/>
      <c r="BN178"/>
      <c r="BO178"/>
      <c r="BP178"/>
      <c r="BQ178"/>
      <c r="BR178"/>
      <c r="BS178"/>
      <c r="BT178"/>
    </row>
    <row r="179" spans="9:72" ht="15" hidden="1" x14ac:dyDescent="0.25">
      <c r="I179" s="16">
        <v>65</v>
      </c>
      <c r="J179" s="14">
        <f t="shared" si="52"/>
        <v>4216.9650342858249</v>
      </c>
      <c r="K179" s="14" t="str">
        <f t="shared" ref="K179:K242" si="67">COMPLEX(0,2*PI()*J179,"j")</f>
        <v>26495.9727443148j</v>
      </c>
      <c r="L179" s="14">
        <f t="shared" si="53"/>
        <v>0.99971547529439375</v>
      </c>
      <c r="M179" s="14" t="str">
        <f t="shared" si="54"/>
        <v>0.0264959727443148j</v>
      </c>
      <c r="N179" s="14" t="str">
        <f t="shared" si="55"/>
        <v>2.60987588182905-0.0691708810555559j</v>
      </c>
      <c r="O179" s="14">
        <f t="shared" si="56"/>
        <v>8.3354466515950705</v>
      </c>
      <c r="P179" s="14">
        <f t="shared" si="57"/>
        <v>-1.5181840650684566</v>
      </c>
      <c r="Q179" s="14"/>
      <c r="R179" s="14"/>
      <c r="S179" s="14"/>
      <c r="T179" s="14" t="str">
        <f t="shared" si="58"/>
        <v>1.1+0.00145727850093731j</v>
      </c>
      <c r="U179" s="14" t="str">
        <f t="shared" si="59"/>
        <v>1+1.45860329957453j</v>
      </c>
      <c r="V179" s="96" t="str">
        <f t="shared" ref="V179:V242" si="68">IMDIV(T179,U179)</f>
        <v>0.352395613043219-0.512548125439491j</v>
      </c>
      <c r="W179" s="14">
        <f t="shared" ref="W179:W242" si="69">(IMARGUMENT(V179)*(180/PI()))</f>
        <v>-55.490051730223165</v>
      </c>
      <c r="X179" s="14"/>
      <c r="Y179" s="14"/>
      <c r="Z179" s="14"/>
      <c r="AA179" s="14" t="str">
        <f t="shared" si="60"/>
        <v>25-29.7177832420628j</v>
      </c>
      <c r="AB179" s="14">
        <f t="shared" si="61"/>
        <v>31.78443571111789</v>
      </c>
      <c r="AC179" s="14">
        <f t="shared" si="62"/>
        <v>-49.927871780784521</v>
      </c>
      <c r="AD179" s="14"/>
      <c r="AE179" s="14" t="str">
        <f t="shared" si="63"/>
        <v>33137.2549019608-0.0000290946358150855j</v>
      </c>
      <c r="AF179" s="14" t="str">
        <f t="shared" si="64"/>
        <v>0.231818181818182+1.56353611064127E-10j</v>
      </c>
      <c r="AG179" s="14">
        <f t="shared" ref="AG179:AG242" si="70">20*LOG(IMABS(AF179),10)</f>
        <v>-12.697050094485389</v>
      </c>
      <c r="AH179" s="14">
        <f t="shared" ref="AH179:AH242" si="71">(IMARGUMENT(AF179)*(180/PI()))</f>
        <v>3.8644087169274058E-8</v>
      </c>
      <c r="AI179" s="14"/>
      <c r="AJ179" s="14"/>
      <c r="AK179" s="14"/>
      <c r="AL179" s="14" t="str">
        <f t="shared" si="65"/>
        <v>-4.25875340591572-13.9855151378452j</v>
      </c>
      <c r="AM179" s="14">
        <f t="shared" ref="AM179:AM242" si="72">20*LOG(IMABS(AL179),10)</f>
        <v>23.298687658511547</v>
      </c>
      <c r="AN179" s="14">
        <f t="shared" ref="AN179:AN242" si="73">(IMARGUMENT(AL179)*(180/PI()))</f>
        <v>-106.93610753743202</v>
      </c>
      <c r="AO179" s="14">
        <f t="shared" si="66"/>
        <v>73.063892462567978</v>
      </c>
      <c r="AP179" s="14">
        <f t="shared" ref="AP179:AP242" si="74">0-AM179</f>
        <v>-23.298687658511547</v>
      </c>
      <c r="AQ179" s="28">
        <f t="shared" ref="AQ179:AQ242" si="75">-AO179</f>
        <v>-73.063892462567978</v>
      </c>
      <c r="AR179" s="14"/>
      <c r="AS179" s="17"/>
      <c r="AU179"/>
      <c r="AV179"/>
      <c r="AW179"/>
      <c r="AX179"/>
      <c r="AY179"/>
      <c r="AZ179"/>
      <c r="BA179"/>
      <c r="BB179"/>
      <c r="BC179"/>
      <c r="BD179"/>
      <c r="BE179"/>
      <c r="BF179"/>
      <c r="BG179"/>
      <c r="BH179"/>
      <c r="BI179"/>
      <c r="BJ179"/>
      <c r="BK179"/>
      <c r="BL179"/>
      <c r="BM179"/>
      <c r="BN179"/>
      <c r="BO179"/>
      <c r="BP179"/>
      <c r="BQ179"/>
      <c r="BR179"/>
      <c r="BS179"/>
      <c r="BT179"/>
    </row>
    <row r="180" spans="9:72" ht="15" hidden="1" x14ac:dyDescent="0.25">
      <c r="I180" s="16">
        <v>66</v>
      </c>
      <c r="J180" s="14">
        <f t="shared" si="52"/>
        <v>4466.8359215096343</v>
      </c>
      <c r="K180" s="14" t="str">
        <f t="shared" si="67"/>
        <v>28065.9578316113j</v>
      </c>
      <c r="L180" s="14">
        <f t="shared" si="53"/>
        <v>0.99968075802960499</v>
      </c>
      <c r="M180" s="14" t="str">
        <f t="shared" si="54"/>
        <v>0.0280659578316113j</v>
      </c>
      <c r="N180" s="14" t="str">
        <f t="shared" si="55"/>
        <v>2.60974285122373-0.0732683231376402j</v>
      </c>
      <c r="O180" s="14">
        <f t="shared" si="56"/>
        <v>8.3353760980455291</v>
      </c>
      <c r="P180" s="14">
        <f t="shared" si="57"/>
        <v>-1.608152029226779</v>
      </c>
      <c r="Q180" s="14"/>
      <c r="R180" s="14"/>
      <c r="S180" s="14"/>
      <c r="T180" s="14" t="str">
        <f t="shared" si="58"/>
        <v>1.1+0.00154362768073862j</v>
      </c>
      <c r="U180" s="14" t="str">
        <f t="shared" si="59"/>
        <v>1+1.5450309786302j</v>
      </c>
      <c r="V180" s="96" t="str">
        <f t="shared" si="68"/>
        <v>0.325463732211663-0.501307921006884j</v>
      </c>
      <c r="W180" s="14">
        <f t="shared" si="69"/>
        <v>-57.007190505283646</v>
      </c>
      <c r="X180" s="14"/>
      <c r="Y180" s="14"/>
      <c r="Z180" s="14"/>
      <c r="AA180" s="14" t="str">
        <f t="shared" si="60"/>
        <v>25-28.0553964887769j</v>
      </c>
      <c r="AB180" s="14">
        <f t="shared" si="61"/>
        <v>31.498670744823269</v>
      </c>
      <c r="AC180" s="14">
        <f t="shared" si="62"/>
        <v>-48.295954620796294</v>
      </c>
      <c r="AD180" s="14"/>
      <c r="AE180" s="14" t="str">
        <f t="shared" si="63"/>
        <v>33137.2549019608-0.0000308186013698058j</v>
      </c>
      <c r="AF180" s="14" t="str">
        <f t="shared" si="64"/>
        <v>0.231818181818182+1.65618144964597E-10j</v>
      </c>
      <c r="AG180" s="14">
        <f t="shared" si="70"/>
        <v>-12.697050094485389</v>
      </c>
      <c r="AH180" s="14">
        <f t="shared" si="71"/>
        <v>4.0933893290129302E-8</v>
      </c>
      <c r="AI180" s="14"/>
      <c r="AJ180" s="14"/>
      <c r="AK180" s="14"/>
      <c r="AL180" s="14" t="str">
        <f t="shared" si="65"/>
        <v>-3.95419119571422-13.0055558594754j</v>
      </c>
      <c r="AM180" s="14">
        <f t="shared" si="72"/>
        <v>22.666552241917202</v>
      </c>
      <c r="AN180" s="14">
        <f t="shared" si="73"/>
        <v>-106.91129711437289</v>
      </c>
      <c r="AO180" s="14">
        <f t="shared" si="66"/>
        <v>73.088702885627114</v>
      </c>
      <c r="AP180" s="14">
        <f t="shared" si="74"/>
        <v>-22.666552241917202</v>
      </c>
      <c r="AQ180" s="28">
        <f t="shared" si="75"/>
        <v>-73.088702885627114</v>
      </c>
      <c r="AR180" s="14"/>
      <c r="AS180" s="17"/>
      <c r="AU180"/>
      <c r="AV180"/>
      <c r="AW180"/>
      <c r="AX180"/>
      <c r="AY180"/>
      <c r="AZ180"/>
      <c r="BA180"/>
      <c r="BB180"/>
      <c r="BC180"/>
      <c r="BD180"/>
      <c r="BE180"/>
      <c r="BF180"/>
      <c r="BG180"/>
      <c r="BH180"/>
      <c r="BI180"/>
      <c r="BJ180"/>
      <c r="BK180"/>
      <c r="BL180"/>
      <c r="BM180"/>
      <c r="BN180"/>
      <c r="BO180"/>
      <c r="BP180"/>
      <c r="BQ180"/>
      <c r="BR180"/>
      <c r="BS180"/>
      <c r="BT180"/>
    </row>
    <row r="181" spans="9:72" ht="15" hidden="1" x14ac:dyDescent="0.25">
      <c r="I181" s="16">
        <v>67</v>
      </c>
      <c r="J181" s="14">
        <f t="shared" si="52"/>
        <v>4731.5125896148065</v>
      </c>
      <c r="K181" s="14" t="str">
        <f t="shared" si="67"/>
        <v>29728.970383803j</v>
      </c>
      <c r="L181" s="14">
        <f t="shared" si="53"/>
        <v>0.99964180461782903</v>
      </c>
      <c r="M181" s="14" t="str">
        <f t="shared" si="54"/>
        <v>0.029728970383803j</v>
      </c>
      <c r="N181" s="14" t="str">
        <f t="shared" si="55"/>
        <v>2.60959358608747-0.0776083293797584j</v>
      </c>
      <c r="O181" s="14">
        <f t="shared" si="56"/>
        <v>8.3352969245644317</v>
      </c>
      <c r="P181" s="14">
        <f t="shared" si="57"/>
        <v>-1.7034527958866676</v>
      </c>
      <c r="Q181" s="14"/>
      <c r="R181" s="14"/>
      <c r="S181" s="14"/>
      <c r="T181" s="14" t="str">
        <f t="shared" si="58"/>
        <v>1.1+0.00163509337110916j</v>
      </c>
      <c r="U181" s="14" t="str">
        <f t="shared" si="59"/>
        <v>1+1.63657981962835j</v>
      </c>
      <c r="V181" s="96" t="str">
        <f t="shared" si="68"/>
        <v>0.299771070988276-0.488964191916681j</v>
      </c>
      <c r="W181" s="14">
        <f t="shared" si="69"/>
        <v>-58.488634881672539</v>
      </c>
      <c r="X181" s="14"/>
      <c r="Y181" s="14"/>
      <c r="Z181" s="14"/>
      <c r="AA181" s="14" t="str">
        <f t="shared" si="60"/>
        <v>25-26.4860021937437j</v>
      </c>
      <c r="AB181" s="14">
        <f t="shared" si="61"/>
        <v>31.227099757162527</v>
      </c>
      <c r="AC181" s="14">
        <f t="shared" si="62"/>
        <v>-46.653226515661281</v>
      </c>
      <c r="AD181" s="14"/>
      <c r="AE181" s="14" t="str">
        <f t="shared" si="63"/>
        <v>33137.2549019608-0.0000326447183057208j</v>
      </c>
      <c r="AF181" s="14" t="str">
        <f t="shared" si="64"/>
        <v>0.231818181818182+1.75431637010702E-10j</v>
      </c>
      <c r="AG181" s="14">
        <f t="shared" si="70"/>
        <v>-12.697050094485389</v>
      </c>
      <c r="AH181" s="14">
        <f t="shared" si="71"/>
        <v>4.335937895357919E-8</v>
      </c>
      <c r="AI181" s="14"/>
      <c r="AJ181" s="14"/>
      <c r="AK181" s="14"/>
      <c r="AL181" s="14" t="str">
        <f t="shared" si="65"/>
        <v>-3.66364213998874-12.0999745083034j</v>
      </c>
      <c r="AM181" s="14">
        <f t="shared" si="72"/>
        <v>22.036628014211182</v>
      </c>
      <c r="AN181" s="14">
        <f t="shared" si="73"/>
        <v>-106.84531414986104</v>
      </c>
      <c r="AO181" s="14">
        <f t="shared" si="66"/>
        <v>73.154685850138961</v>
      </c>
      <c r="AP181" s="14">
        <f t="shared" si="74"/>
        <v>-22.036628014211182</v>
      </c>
      <c r="AQ181" s="28">
        <f t="shared" si="75"/>
        <v>-73.154685850138961</v>
      </c>
      <c r="AR181" s="14"/>
      <c r="AS181" s="17"/>
      <c r="AU181"/>
      <c r="AV181"/>
      <c r="AW181"/>
      <c r="AX181"/>
      <c r="AY181"/>
      <c r="AZ181"/>
      <c r="BA181"/>
      <c r="BB181"/>
      <c r="BC181"/>
      <c r="BD181"/>
      <c r="BE181"/>
      <c r="BF181"/>
      <c r="BG181"/>
      <c r="BH181"/>
      <c r="BI181"/>
      <c r="BJ181"/>
      <c r="BK181"/>
      <c r="BL181"/>
      <c r="BM181"/>
      <c r="BN181"/>
      <c r="BO181"/>
      <c r="BP181"/>
      <c r="BQ181"/>
      <c r="BR181"/>
      <c r="BS181"/>
      <c r="BT181"/>
    </row>
    <row r="182" spans="9:72" ht="15" hidden="1" x14ac:dyDescent="0.25">
      <c r="I182" s="16">
        <v>68</v>
      </c>
      <c r="J182" s="14">
        <f t="shared" si="52"/>
        <v>5011.872336272726</v>
      </c>
      <c r="K182" s="14" t="str">
        <f t="shared" si="67"/>
        <v>31490.5226247286j</v>
      </c>
      <c r="L182" s="14">
        <f t="shared" si="53"/>
        <v>0.99959809817095846</v>
      </c>
      <c r="M182" s="14" t="str">
        <f t="shared" si="54"/>
        <v>0.0314905226247286j</v>
      </c>
      <c r="N182" s="14" t="str">
        <f t="shared" si="55"/>
        <v>2.60942610490325-0.082205230226398j</v>
      </c>
      <c r="O182" s="14">
        <f t="shared" si="56"/>
        <v>8.3352080764886747</v>
      </c>
      <c r="P182" s="14">
        <f t="shared" si="57"/>
        <v>-1.8044027047016258</v>
      </c>
      <c r="Q182" s="14"/>
      <c r="R182" s="14"/>
      <c r="S182" s="14"/>
      <c r="T182" s="14" t="str">
        <f t="shared" si="58"/>
        <v>1.1+0.00173197874436007j</v>
      </c>
      <c r="U182" s="14" t="str">
        <f t="shared" si="59"/>
        <v>1+1.73355327049131j</v>
      </c>
      <c r="V182" s="96" t="str">
        <f t="shared" si="68"/>
        <v>0.275392131665364-0.475674951771705j</v>
      </c>
      <c r="W182" s="14">
        <f t="shared" si="69"/>
        <v>-59.93129357529439</v>
      </c>
      <c r="X182" s="14"/>
      <c r="Y182" s="14"/>
      <c r="Z182" s="14"/>
      <c r="AA182" s="14" t="str">
        <f t="shared" si="60"/>
        <v>25-25.0043984403366j</v>
      </c>
      <c r="AB182" s="14">
        <f t="shared" si="61"/>
        <v>30.969864217423488</v>
      </c>
      <c r="AC182" s="14">
        <f t="shared" si="62"/>
        <v>-45.005039797996531</v>
      </c>
      <c r="AD182" s="14"/>
      <c r="AE182" s="14" t="str">
        <f t="shared" si="63"/>
        <v>33137.2549019608-0.0000345790394726978j</v>
      </c>
      <c r="AF182" s="14" t="str">
        <f t="shared" si="64"/>
        <v>0.231818181818182+1.85826615017535E-10j</v>
      </c>
      <c r="AG182" s="14">
        <f t="shared" si="70"/>
        <v>-12.697050094485389</v>
      </c>
      <c r="AH182" s="14">
        <f t="shared" si="71"/>
        <v>4.5928583677952237E-8</v>
      </c>
      <c r="AI182" s="14"/>
      <c r="AJ182" s="14"/>
      <c r="AK182" s="14"/>
      <c r="AL182" s="14" t="str">
        <f t="shared" si="65"/>
        <v>-3.38794868256503-11.2635198704762j</v>
      </c>
      <c r="AM182" s="14">
        <f t="shared" si="72"/>
        <v>21.409637067391763</v>
      </c>
      <c r="AN182" s="14">
        <f t="shared" si="73"/>
        <v>-106.74073603206389</v>
      </c>
      <c r="AO182" s="14">
        <f t="shared" si="66"/>
        <v>73.259263967936107</v>
      </c>
      <c r="AP182" s="14">
        <f t="shared" si="74"/>
        <v>-21.409637067391763</v>
      </c>
      <c r="AQ182" s="28">
        <f t="shared" si="75"/>
        <v>-73.259263967936107</v>
      </c>
      <c r="AR182" s="14"/>
      <c r="AS182" s="17"/>
      <c r="AU182"/>
      <c r="AV182"/>
      <c r="AW182"/>
      <c r="AX182"/>
      <c r="AY182"/>
      <c r="AZ182"/>
      <c r="BA182"/>
      <c r="BB182"/>
      <c r="BC182"/>
      <c r="BD182"/>
      <c r="BE182"/>
      <c r="BF182"/>
      <c r="BG182"/>
      <c r="BH182"/>
      <c r="BI182"/>
      <c r="BJ182"/>
      <c r="BK182"/>
      <c r="BL182"/>
      <c r="BM182"/>
      <c r="BN182"/>
      <c r="BO182"/>
      <c r="BP182"/>
      <c r="BQ182"/>
      <c r="BR182"/>
      <c r="BS182"/>
      <c r="BT182"/>
    </row>
    <row r="183" spans="9:72" ht="15" hidden="1" x14ac:dyDescent="0.25">
      <c r="I183" s="16">
        <v>69</v>
      </c>
      <c r="J183" s="14">
        <f t="shared" si="52"/>
        <v>5308.8444423098854</v>
      </c>
      <c r="K183" s="14" t="str">
        <f t="shared" si="67"/>
        <v>33356.4533980234j</v>
      </c>
      <c r="L183" s="14">
        <f t="shared" si="53"/>
        <v>0.99954905873099764</v>
      </c>
      <c r="M183" s="14" t="str">
        <f t="shared" si="54"/>
        <v>0.0333564533980234j</v>
      </c>
      <c r="N183" s="14" t="str">
        <f t="shared" si="55"/>
        <v>2.60923818421659-0.0870741972451671j</v>
      </c>
      <c r="O183" s="14">
        <f t="shared" si="56"/>
        <v>8.3351083697234056</v>
      </c>
      <c r="P183" s="14">
        <f t="shared" si="57"/>
        <v>-1.9113369057016945</v>
      </c>
      <c r="Q183" s="14"/>
      <c r="R183" s="14"/>
      <c r="S183" s="14"/>
      <c r="T183" s="14" t="str">
        <f t="shared" si="58"/>
        <v>1.1+0.00183460493689129j</v>
      </c>
      <c r="U183" s="14" t="str">
        <f t="shared" si="59"/>
        <v>1+1.83627275956119j</v>
      </c>
      <c r="V183" s="96" t="str">
        <f t="shared" si="68"/>
        <v>0.252377554103876-0.461599422788736j</v>
      </c>
      <c r="W183" s="14">
        <f t="shared" si="69"/>
        <v>-61.332551402299302</v>
      </c>
      <c r="X183" s="14"/>
      <c r="Y183" s="14"/>
      <c r="Z183" s="14"/>
      <c r="AA183" s="14" t="str">
        <f t="shared" si="60"/>
        <v>25-23.6056743025866j</v>
      </c>
      <c r="AB183" s="14">
        <f t="shared" si="61"/>
        <v>30.727011893124168</v>
      </c>
      <c r="AC183" s="14">
        <f t="shared" si="62"/>
        <v>-43.356836403049613</v>
      </c>
      <c r="AD183" s="14"/>
      <c r="AE183" s="14" t="str">
        <f t="shared" si="63"/>
        <v>33137.2549019608-0.0000366279763745078j</v>
      </c>
      <c r="AF183" s="14" t="str">
        <f t="shared" si="64"/>
        <v>0.231818181818182+1.96837534194411E-10j</v>
      </c>
      <c r="AG183" s="14">
        <f t="shared" si="70"/>
        <v>-12.697050094485389</v>
      </c>
      <c r="AH183" s="14">
        <f t="shared" si="71"/>
        <v>4.8650023352988004E-8</v>
      </c>
      <c r="AI183" s="14"/>
      <c r="AJ183" s="14"/>
      <c r="AK183" s="14"/>
      <c r="AL183" s="14" t="str">
        <f t="shared" si="65"/>
        <v>-3.12768341232536-10.491120751095j</v>
      </c>
      <c r="AM183" s="14">
        <f t="shared" si="72"/>
        <v>20.786236092685023</v>
      </c>
      <c r="AN183" s="14">
        <f t="shared" si="73"/>
        <v>-106.60072466240052</v>
      </c>
      <c r="AO183" s="14">
        <f t="shared" si="66"/>
        <v>73.399275337599477</v>
      </c>
      <c r="AP183" s="14">
        <f t="shared" si="74"/>
        <v>-20.786236092685023</v>
      </c>
      <c r="AQ183" s="28">
        <f t="shared" si="75"/>
        <v>-73.399275337599477</v>
      </c>
      <c r="AR183" s="14"/>
      <c r="AS183" s="17"/>
      <c r="AU183"/>
      <c r="AV183"/>
      <c r="AW183"/>
      <c r="AX183"/>
      <c r="AY183"/>
      <c r="AZ183"/>
      <c r="BA183"/>
      <c r="BB183"/>
      <c r="BC183"/>
      <c r="BD183"/>
      <c r="BE183"/>
      <c r="BF183"/>
      <c r="BG183"/>
      <c r="BH183"/>
      <c r="BI183"/>
      <c r="BJ183"/>
      <c r="BK183"/>
      <c r="BL183"/>
      <c r="BM183"/>
      <c r="BN183"/>
      <c r="BO183"/>
      <c r="BP183"/>
      <c r="BQ183"/>
      <c r="BR183"/>
      <c r="BS183"/>
      <c r="BT183"/>
    </row>
    <row r="184" spans="9:72" ht="15" hidden="1" x14ac:dyDescent="0.25">
      <c r="I184" s="16">
        <v>70</v>
      </c>
      <c r="J184" s="14">
        <f t="shared" si="52"/>
        <v>5623.413251903492</v>
      </c>
      <c r="K184" s="14" t="str">
        <f t="shared" si="67"/>
        <v>35332.947520559j</v>
      </c>
      <c r="L184" s="14">
        <f t="shared" si="53"/>
        <v>0.99949403557437311</v>
      </c>
      <c r="M184" s="14" t="str">
        <f t="shared" si="54"/>
        <v>0.035332947520559j</v>
      </c>
      <c r="N184" s="14" t="str">
        <f t="shared" si="55"/>
        <v>2.60902732907469-0.0922312914503036j</v>
      </c>
      <c r="O184" s="14">
        <f t="shared" si="56"/>
        <v>8.3349964747566769</v>
      </c>
      <c r="P184" s="14">
        <f t="shared" si="57"/>
        <v>-2.0246104862880778</v>
      </c>
      <c r="Q184" s="14"/>
      <c r="R184" s="14"/>
      <c r="S184" s="14"/>
      <c r="T184" s="14" t="str">
        <f t="shared" si="58"/>
        <v>1.1+0.00194331211363074j</v>
      </c>
      <c r="U184" s="14" t="str">
        <f t="shared" si="59"/>
        <v>1+1.94507876100677j</v>
      </c>
      <c r="V184" s="96" t="str">
        <f t="shared" si="68"/>
        <v>0.230755472687696-0.446894256797285j</v>
      </c>
      <c r="W184" s="14">
        <f t="shared" si="69"/>
        <v>-62.690267050910379</v>
      </c>
      <c r="X184" s="14"/>
      <c r="Y184" s="14"/>
      <c r="Z184" s="14"/>
      <c r="AA184" s="14" t="str">
        <f t="shared" si="60"/>
        <v>25-22.2851935674199j</v>
      </c>
      <c r="AB184" s="14">
        <f t="shared" si="61"/>
        <v>30.498495595855495</v>
      </c>
      <c r="AC184" s="14">
        <f t="shared" si="62"/>
        <v>-41.71405854091195</v>
      </c>
      <c r="AD184" s="14"/>
      <c r="AE184" s="14" t="str">
        <f t="shared" si="63"/>
        <v>33137.2549019608-0.0000387983204204032j</v>
      </c>
      <c r="AF184" s="14" t="str">
        <f t="shared" si="64"/>
        <v>0.231818181818182+2.08500891350142E-10j</v>
      </c>
      <c r="AG184" s="14">
        <f t="shared" si="70"/>
        <v>-12.697050094485389</v>
      </c>
      <c r="AH184" s="14">
        <f t="shared" si="71"/>
        <v>5.1532718466614686E-8</v>
      </c>
      <c r="AI184" s="14"/>
      <c r="AJ184" s="14"/>
      <c r="AK184" s="14"/>
      <c r="AL184" s="14" t="str">
        <f t="shared" si="65"/>
        <v>-2.88316440732622-9.77791786796375j</v>
      </c>
      <c r="AM184" s="14">
        <f t="shared" si="72"/>
        <v>20.167004537860173</v>
      </c>
      <c r="AN184" s="14">
        <f t="shared" si="73"/>
        <v>-106.42893602657769</v>
      </c>
      <c r="AO184" s="14">
        <f t="shared" si="66"/>
        <v>73.571063973422312</v>
      </c>
      <c r="AP184" s="14">
        <f t="shared" si="74"/>
        <v>-20.167004537860173</v>
      </c>
      <c r="AQ184" s="28">
        <f t="shared" si="75"/>
        <v>-73.571063973422312</v>
      </c>
      <c r="AR184" s="14"/>
      <c r="AS184" s="17"/>
      <c r="AU184"/>
      <c r="AV184"/>
      <c r="AW184"/>
      <c r="AX184"/>
      <c r="AY184"/>
      <c r="AZ184"/>
      <c r="BA184"/>
      <c r="BB184"/>
      <c r="BC184"/>
      <c r="BD184"/>
      <c r="BE184"/>
      <c r="BF184"/>
      <c r="BG184"/>
      <c r="BH184"/>
      <c r="BI184"/>
      <c r="BJ184"/>
      <c r="BK184"/>
      <c r="BL184"/>
      <c r="BM184"/>
      <c r="BN184"/>
      <c r="BO184"/>
      <c r="BP184"/>
      <c r="BQ184"/>
      <c r="BR184"/>
      <c r="BS184"/>
      <c r="BT184"/>
    </row>
    <row r="185" spans="9:72" ht="15" hidden="1" x14ac:dyDescent="0.25">
      <c r="I185" s="16">
        <v>71</v>
      </c>
      <c r="J185" s="14">
        <f t="shared" si="52"/>
        <v>5956.6214352901088</v>
      </c>
      <c r="K185" s="14" t="str">
        <f t="shared" si="67"/>
        <v>37426.5562826458j</v>
      </c>
      <c r="L185" s="14">
        <f t="shared" si="53"/>
        <v>0.99943229857722626</v>
      </c>
      <c r="M185" s="14" t="str">
        <f t="shared" si="54"/>
        <v>0.0374265562826458j</v>
      </c>
      <c r="N185" s="14" t="str">
        <f t="shared" si="55"/>
        <v>2.60879073984827-0.0976935142015845j</v>
      </c>
      <c r="O185" s="14">
        <f t="shared" si="56"/>
        <v>8.334870898673536</v>
      </c>
      <c r="P185" s="14">
        <f t="shared" si="57"/>
        <v>-2.1445996673305405</v>
      </c>
      <c r="Q185" s="14"/>
      <c r="R185" s="14"/>
      <c r="S185" s="14"/>
      <c r="T185" s="14" t="str">
        <f t="shared" si="58"/>
        <v>1.1+0.00205846059554552j</v>
      </c>
      <c r="U185" s="14" t="str">
        <f t="shared" si="59"/>
        <v>1+2.06033192335965j</v>
      </c>
      <c r="V185" s="96" t="str">
        <f t="shared" si="68"/>
        <v>0.210533446351985-0.431710319858375j</v>
      </c>
      <c r="W185" s="14">
        <f t="shared" si="69"/>
        <v>-64.002760333073368</v>
      </c>
      <c r="X185" s="14"/>
      <c r="Y185" s="14"/>
      <c r="Z185" s="14"/>
      <c r="AA185" s="14" t="str">
        <f t="shared" si="60"/>
        <v>25-21.0385793674599j</v>
      </c>
      <c r="AB185" s="14">
        <f t="shared" si="61"/>
        <v>30.284174420271086</v>
      </c>
      <c r="AC185" s="14">
        <f t="shared" si="62"/>
        <v>-40.082059357754467</v>
      </c>
      <c r="AD185" s="14"/>
      <c r="AE185" s="14" t="str">
        <f t="shared" si="63"/>
        <v>33137.2549019608-0.0000410972654359343j</v>
      </c>
      <c r="AF185" s="14" t="str">
        <f t="shared" si="64"/>
        <v>0.231818181818182+2.20855345865424E-10j</v>
      </c>
      <c r="AG185" s="14">
        <f t="shared" si="70"/>
        <v>-12.697050094485389</v>
      </c>
      <c r="AH185" s="14">
        <f t="shared" si="71"/>
        <v>5.4586224004274302E-8</v>
      </c>
      <c r="AI185" s="14"/>
      <c r="AJ185" s="14"/>
      <c r="AK185" s="14"/>
      <c r="AL185" s="14" t="str">
        <f t="shared" si="65"/>
        <v>-2.65447705938173-9.11928997771354j</v>
      </c>
      <c r="AM185" s="14">
        <f t="shared" si="72"/>
        <v>19.55243601003048</v>
      </c>
      <c r="AN185" s="14">
        <f t="shared" si="73"/>
        <v>-106.22941930357212</v>
      </c>
      <c r="AO185" s="14">
        <f t="shared" si="66"/>
        <v>73.770580696427885</v>
      </c>
      <c r="AP185" s="14">
        <f t="shared" si="74"/>
        <v>-19.55243601003048</v>
      </c>
      <c r="AQ185" s="28">
        <f t="shared" si="75"/>
        <v>-73.770580696427885</v>
      </c>
      <c r="AR185" s="14"/>
      <c r="AS185" s="17"/>
      <c r="AU185"/>
      <c r="AV185"/>
      <c r="AW185"/>
      <c r="AX185"/>
      <c r="AY185"/>
      <c r="AZ185"/>
      <c r="BA185"/>
      <c r="BB185"/>
      <c r="BC185"/>
      <c r="BD185"/>
      <c r="BE185"/>
      <c r="BF185"/>
      <c r="BG185"/>
      <c r="BH185"/>
      <c r="BI185"/>
      <c r="BJ185"/>
      <c r="BK185"/>
      <c r="BL185"/>
      <c r="BM185"/>
      <c r="BN185"/>
      <c r="BO185"/>
      <c r="BP185"/>
      <c r="BQ185"/>
      <c r="BR185"/>
      <c r="BS185"/>
      <c r="BT185"/>
    </row>
    <row r="186" spans="9:72" ht="15" hidden="1" x14ac:dyDescent="0.25">
      <c r="I186" s="16">
        <v>72</v>
      </c>
      <c r="J186" s="14">
        <f t="shared" si="52"/>
        <v>6309.5734448019366</v>
      </c>
      <c r="K186" s="14" t="str">
        <f t="shared" si="67"/>
        <v>39644.21916295j</v>
      </c>
      <c r="L186" s="14">
        <f t="shared" si="53"/>
        <v>0.99936302852711445</v>
      </c>
      <c r="M186" s="14" t="str">
        <f t="shared" si="54"/>
        <v>0.03964421916295j</v>
      </c>
      <c r="N186" s="14" t="str">
        <f t="shared" si="55"/>
        <v>2.60852527499238-0.103478860776254j</v>
      </c>
      <c r="O186" s="14">
        <f t="shared" si="56"/>
        <v>8.334729964913457</v>
      </c>
      <c r="P186" s="14">
        <f t="shared" si="57"/>
        <v>-2.2717030728952574</v>
      </c>
      <c r="Q186" s="14"/>
      <c r="R186" s="14"/>
      <c r="S186" s="14"/>
      <c r="T186" s="14" t="str">
        <f t="shared" si="58"/>
        <v>1.1+0.00218043205396225j</v>
      </c>
      <c r="U186" s="14" t="str">
        <f t="shared" si="59"/>
        <v>1+2.1824142649204j</v>
      </c>
      <c r="V186" s="96" t="str">
        <f t="shared" si="68"/>
        <v>0.19170078728494-0.416190100713161j</v>
      </c>
      <c r="W186" s="14">
        <f t="shared" si="69"/>
        <v>-65.268790710215228</v>
      </c>
      <c r="X186" s="14"/>
      <c r="Y186" s="14"/>
      <c r="Z186" s="14"/>
      <c r="AA186" s="14" t="str">
        <f t="shared" si="60"/>
        <v>25-19.8616996734552j</v>
      </c>
      <c r="AB186" s="14">
        <f t="shared" si="61"/>
        <v>30.083817407669848</v>
      </c>
      <c r="AC186" s="14">
        <f t="shared" si="62"/>
        <v>-38.466017134586181</v>
      </c>
      <c r="AD186" s="14"/>
      <c r="AE186" s="14" t="str">
        <f t="shared" si="63"/>
        <v>33137.2549019608-0.0000435324315076129j</v>
      </c>
      <c r="AF186" s="14" t="str">
        <f t="shared" si="64"/>
        <v>0.231818181818182+2.33941847833267E-10j</v>
      </c>
      <c r="AG186" s="14">
        <f t="shared" si="70"/>
        <v>-12.697050094485389</v>
      </c>
      <c r="AH186" s="14">
        <f t="shared" si="71"/>
        <v>5.782066111988903E-8</v>
      </c>
      <c r="AI186" s="14"/>
      <c r="AJ186" s="14"/>
      <c r="AK186" s="14"/>
      <c r="AL186" s="14" t="str">
        <f t="shared" si="65"/>
        <v>-2.44150040689558-8.51087351949296j</v>
      </c>
      <c r="AM186" s="14">
        <f t="shared" si="72"/>
        <v>18.94293307614916</v>
      </c>
      <c r="AN186" s="14">
        <f t="shared" si="73"/>
        <v>-106.00651085987597</v>
      </c>
      <c r="AO186" s="14">
        <f t="shared" si="66"/>
        <v>73.993489140124026</v>
      </c>
      <c r="AP186" s="14">
        <f t="shared" si="74"/>
        <v>-18.94293307614916</v>
      </c>
      <c r="AQ186" s="28">
        <f t="shared" si="75"/>
        <v>-73.993489140124026</v>
      </c>
      <c r="AR186" s="14"/>
      <c r="AS186" s="17"/>
      <c r="AU186"/>
      <c r="AV186"/>
      <c r="AW186"/>
      <c r="AX186"/>
      <c r="AY186"/>
      <c r="AZ186"/>
      <c r="BA186"/>
      <c r="BB186"/>
      <c r="BC186"/>
      <c r="BD186"/>
      <c r="BE186"/>
      <c r="BF186"/>
      <c r="BG186"/>
      <c r="BH186"/>
      <c r="BI186"/>
      <c r="BJ186"/>
      <c r="BK186"/>
      <c r="BL186"/>
      <c r="BM186"/>
      <c r="BN186"/>
      <c r="BO186"/>
      <c r="BP186"/>
      <c r="BQ186"/>
      <c r="BR186"/>
      <c r="BS186"/>
      <c r="BT186"/>
    </row>
    <row r="187" spans="9:72" ht="15" hidden="1" x14ac:dyDescent="0.25">
      <c r="I187" s="16">
        <v>73</v>
      </c>
      <c r="J187" s="14">
        <f t="shared" si="52"/>
        <v>6683.4391756861532</v>
      </c>
      <c r="K187" s="14" t="str">
        <f t="shared" si="67"/>
        <v>41993.2868300997j</v>
      </c>
      <c r="L187" s="14">
        <f t="shared" si="53"/>
        <v>0.99928530625255851</v>
      </c>
      <c r="M187" s="14" t="str">
        <f t="shared" si="54"/>
        <v>0.0419932868300997j</v>
      </c>
      <c r="N187" s="14" t="str">
        <f t="shared" si="55"/>
        <v>2.60822740924709-0.109606376706753j</v>
      </c>
      <c r="O187" s="14">
        <f t="shared" si="56"/>
        <v>8.3345717904784706</v>
      </c>
      <c r="P187" s="14">
        <f t="shared" si="57"/>
        <v>-2.406343078479023</v>
      </c>
      <c r="Q187" s="14"/>
      <c r="R187" s="14"/>
      <c r="S187" s="14"/>
      <c r="T187" s="14" t="str">
        <f t="shared" si="58"/>
        <v>1.1+0.00230963077565549j</v>
      </c>
      <c r="U187" s="14" t="str">
        <f t="shared" si="59"/>
        <v>1+2.31173043999699j</v>
      </c>
      <c r="V187" s="96" t="str">
        <f t="shared" si="68"/>
        <v>0.174231121385749-0.400465756126591j</v>
      </c>
      <c r="W187" s="14">
        <f t="shared" si="69"/>
        <v>-66.487528995508498</v>
      </c>
      <c r="X187" s="14"/>
      <c r="Y187" s="14"/>
      <c r="Z187" s="14"/>
      <c r="AA187" s="14" t="str">
        <f t="shared" si="60"/>
        <v>25-18.7506535982499j</v>
      </c>
      <c r="AB187" s="14">
        <f t="shared" si="61"/>
        <v>29.897109434113304</v>
      </c>
      <c r="AC187" s="14">
        <f t="shared" si="62"/>
        <v>-36.870856313396672</v>
      </c>
      <c r="AD187" s="14"/>
      <c r="AE187" s="14" t="str">
        <f t="shared" si="63"/>
        <v>33137.2549019608-0.0000461118902404645j</v>
      </c>
      <c r="AF187" s="14" t="str">
        <f t="shared" si="64"/>
        <v>0.231818181818182+2.47803773792248E-10j</v>
      </c>
      <c r="AG187" s="14">
        <f t="shared" si="70"/>
        <v>-12.697050094485389</v>
      </c>
      <c r="AH187" s="14">
        <f t="shared" si="71"/>
        <v>6.1246750683456445E-8</v>
      </c>
      <c r="AI187" s="14"/>
      <c r="AJ187" s="14"/>
      <c r="AK187" s="14"/>
      <c r="AL187" s="14" t="str">
        <f t="shared" si="65"/>
        <v>-2.24393608834782-7.94857559644747j</v>
      </c>
      <c r="AM187" s="14">
        <f t="shared" si="72"/>
        <v>18.338805403750001</v>
      </c>
      <c r="AN187" s="14">
        <f t="shared" si="73"/>
        <v>-105.76472832613744</v>
      </c>
      <c r="AO187" s="14">
        <f t="shared" si="66"/>
        <v>74.235271673862556</v>
      </c>
      <c r="AP187" s="14">
        <f t="shared" si="74"/>
        <v>-18.338805403750001</v>
      </c>
      <c r="AQ187" s="28">
        <f t="shared" si="75"/>
        <v>-74.235271673862556</v>
      </c>
      <c r="AR187" s="14"/>
      <c r="AS187" s="17"/>
      <c r="AU187"/>
      <c r="AV187"/>
      <c r="AW187"/>
      <c r="AX187"/>
      <c r="AY187"/>
      <c r="AZ187"/>
      <c r="BA187"/>
      <c r="BB187"/>
      <c r="BC187"/>
      <c r="BD187"/>
      <c r="BE187"/>
      <c r="BF187"/>
      <c r="BG187"/>
      <c r="BH187"/>
      <c r="BI187"/>
      <c r="BJ187"/>
      <c r="BK187"/>
      <c r="BL187"/>
      <c r="BM187"/>
      <c r="BN187"/>
      <c r="BO187"/>
      <c r="BP187"/>
      <c r="BQ187"/>
      <c r="BR187"/>
      <c r="BS187"/>
      <c r="BT187"/>
    </row>
    <row r="188" spans="9:72" ht="15" hidden="1" x14ac:dyDescent="0.25">
      <c r="I188" s="16">
        <v>74</v>
      </c>
      <c r="J188" s="14">
        <f t="shared" si="52"/>
        <v>7079.4578438413864</v>
      </c>
      <c r="K188" s="14" t="str">
        <f t="shared" si="67"/>
        <v>44481.5455072215j</v>
      </c>
      <c r="L188" s="14">
        <f t="shared" si="53"/>
        <v>0.99919810042619639</v>
      </c>
      <c r="M188" s="14" t="str">
        <f t="shared" si="54"/>
        <v>0.0444815455072215j</v>
      </c>
      <c r="N188" s="14" t="str">
        <f t="shared" si="55"/>
        <v>2.60789318671785-0.116096216969871j</v>
      </c>
      <c r="O188" s="14">
        <f t="shared" si="56"/>
        <v>8.3343942602615559</v>
      </c>
      <c r="P188" s="14">
        <f t="shared" si="57"/>
        <v>-2.5489672430091574</v>
      </c>
      <c r="Q188" s="14"/>
      <c r="R188" s="14"/>
      <c r="S188" s="14"/>
      <c r="T188" s="14" t="str">
        <f t="shared" si="58"/>
        <v>1.1+0.00244648500289718j</v>
      </c>
      <c r="U188" s="14" t="str">
        <f t="shared" si="59"/>
        <v>1+2.44870908017254j</v>
      </c>
      <c r="V188" s="96" t="str">
        <f t="shared" si="68"/>
        <v>0.158085031716624-0.384657767600963j</v>
      </c>
      <c r="W188" s="14">
        <f t="shared" si="69"/>
        <v>-67.65852411393692</v>
      </c>
      <c r="X188" s="14"/>
      <c r="Y188" s="14"/>
      <c r="Z188" s="14"/>
      <c r="AA188" s="14" t="str">
        <f t="shared" si="60"/>
        <v>25-17.7017584668976j</v>
      </c>
      <c r="AB188" s="14">
        <f t="shared" si="61"/>
        <v>29.723659009998418</v>
      </c>
      <c r="AC188" s="14">
        <f t="shared" si="62"/>
        <v>-35.301178152413293</v>
      </c>
      <c r="AD188" s="14"/>
      <c r="AE188" s="14" t="str">
        <f t="shared" si="63"/>
        <v>33137.2549019608-0.0000488441915121782j</v>
      </c>
      <c r="AF188" s="14" t="str">
        <f t="shared" si="64"/>
        <v>0.231818181818182+2.62487070502429E-10j</v>
      </c>
      <c r="AG188" s="14">
        <f t="shared" si="70"/>
        <v>-12.697050094485389</v>
      </c>
      <c r="AH188" s="14">
        <f t="shared" si="71"/>
        <v>6.4875848816455927E-8</v>
      </c>
      <c r="AI188" s="14"/>
      <c r="AJ188" s="14"/>
      <c r="AK188" s="14"/>
      <c r="AL188" s="14" t="str">
        <f t="shared" si="65"/>
        <v>-2.06133823414684-7.42858055339645j</v>
      </c>
      <c r="AM188" s="14">
        <f t="shared" si="72"/>
        <v>17.740270999283524</v>
      </c>
      <c r="AN188" s="14">
        <f t="shared" si="73"/>
        <v>-105.50866944448352</v>
      </c>
      <c r="AO188" s="14">
        <f t="shared" si="66"/>
        <v>74.491330555516484</v>
      </c>
      <c r="AP188" s="14">
        <f t="shared" si="74"/>
        <v>-17.740270999283524</v>
      </c>
      <c r="AQ188" s="28">
        <f t="shared" si="75"/>
        <v>-74.491330555516484</v>
      </c>
      <c r="AR188" s="14"/>
      <c r="AS188" s="17"/>
      <c r="AU188"/>
      <c r="AV188"/>
      <c r="AW188"/>
      <c r="AX188"/>
      <c r="AY188"/>
      <c r="AZ188"/>
      <c r="BA188"/>
      <c r="BB188"/>
      <c r="BC188"/>
      <c r="BD188"/>
      <c r="BE188"/>
      <c r="BF188"/>
      <c r="BG188"/>
      <c r="BH188"/>
      <c r="BI188"/>
      <c r="BJ188"/>
      <c r="BK188"/>
      <c r="BL188"/>
      <c r="BM188"/>
      <c r="BN188"/>
      <c r="BO188"/>
      <c r="BP188"/>
      <c r="BQ188"/>
      <c r="BR188"/>
      <c r="BS188"/>
      <c r="BT188"/>
    </row>
    <row r="189" spans="9:72" ht="15" hidden="1" x14ac:dyDescent="0.25">
      <c r="I189" s="16">
        <v>75</v>
      </c>
      <c r="J189" s="14">
        <f t="shared" si="52"/>
        <v>7498.9420933245638</v>
      </c>
      <c r="K189" s="14" t="str">
        <f t="shared" si="67"/>
        <v>47117.2427801674j</v>
      </c>
      <c r="L189" s="14">
        <f t="shared" si="53"/>
        <v>0.99910025387969548</v>
      </c>
      <c r="M189" s="14" t="str">
        <f t="shared" si="54"/>
        <v>0.0471172427801674j</v>
      </c>
      <c r="N189" s="14" t="str">
        <f t="shared" si="55"/>
        <v>2.60751816820543-0.122969708102813j</v>
      </c>
      <c r="O189" s="14">
        <f t="shared" si="56"/>
        <v>8.3341949981174324</v>
      </c>
      <c r="P189" s="14">
        <f t="shared" si="57"/>
        <v>-2.7000498302914311</v>
      </c>
      <c r="Q189" s="14"/>
      <c r="R189" s="14"/>
      <c r="S189" s="14"/>
      <c r="T189" s="14" t="str">
        <f t="shared" si="58"/>
        <v>1.1+0.00259144835290921j</v>
      </c>
      <c r="U189" s="14" t="str">
        <f t="shared" si="59"/>
        <v>1+2.59380421504821j</v>
      </c>
      <c r="V189" s="96" t="str">
        <f t="shared" si="68"/>
        <v>0.143212660988159-0.368874155366448j</v>
      </c>
      <c r="W189" s="14">
        <f t="shared" si="69"/>
        <v>-68.781666679404537</v>
      </c>
      <c r="X189" s="14"/>
      <c r="Y189" s="14"/>
      <c r="Z189" s="14"/>
      <c r="AA189" s="14" t="str">
        <f t="shared" si="60"/>
        <v>25-16.7115376100611j</v>
      </c>
      <c r="AB189" s="14">
        <f t="shared" si="61"/>
        <v>29.563007592949312</v>
      </c>
      <c r="AC189" s="14">
        <f t="shared" si="62"/>
        <v>-33.761203149639435</v>
      </c>
      <c r="AD189" s="14"/>
      <c r="AE189" s="14" t="str">
        <f t="shared" si="63"/>
        <v>33137.2549019608-0.0000517383918125476j</v>
      </c>
      <c r="AF189" s="14" t="str">
        <f t="shared" si="64"/>
        <v>0.231818181818182+2.78040407240571E-10j</v>
      </c>
      <c r="AG189" s="14">
        <f t="shared" si="70"/>
        <v>-12.697050094485389</v>
      </c>
      <c r="AH189" s="14">
        <f t="shared" si="71"/>
        <v>6.8719984532869397E-8</v>
      </c>
      <c r="AI189" s="14"/>
      <c r="AJ189" s="14"/>
      <c r="AK189" s="14"/>
      <c r="AL189" s="14" t="str">
        <f t="shared" si="65"/>
        <v>-1.89314289501917-6.94735073386291j</v>
      </c>
      <c r="AM189" s="14">
        <f t="shared" si="72"/>
        <v>17.147460154079276</v>
      </c>
      <c r="AN189" s="14">
        <f t="shared" si="73"/>
        <v>-105.24291959061546</v>
      </c>
      <c r="AO189" s="14">
        <f t="shared" si="66"/>
        <v>74.757080409384542</v>
      </c>
      <c r="AP189" s="14">
        <f t="shared" si="74"/>
        <v>-17.147460154079276</v>
      </c>
      <c r="AQ189" s="28">
        <f t="shared" si="75"/>
        <v>-74.757080409384542</v>
      </c>
      <c r="AR189" s="14"/>
      <c r="AS189" s="17"/>
      <c r="AU189"/>
      <c r="AV189"/>
      <c r="AW189"/>
      <c r="AX189"/>
      <c r="AY189"/>
      <c r="AZ189"/>
      <c r="BA189"/>
      <c r="BB189"/>
      <c r="BC189"/>
      <c r="BD189"/>
      <c r="BE189"/>
      <c r="BF189"/>
      <c r="BG189"/>
      <c r="BH189"/>
      <c r="BI189"/>
      <c r="BJ189"/>
      <c r="BK189"/>
      <c r="BL189"/>
      <c r="BM189"/>
      <c r="BN189"/>
      <c r="BO189"/>
      <c r="BP189"/>
      <c r="BQ189"/>
      <c r="BR189"/>
      <c r="BS189"/>
      <c r="BT189"/>
    </row>
    <row r="190" spans="9:72" ht="15" hidden="1" x14ac:dyDescent="0.25">
      <c r="I190" s="16">
        <v>76</v>
      </c>
      <c r="J190" s="14">
        <f t="shared" si="52"/>
        <v>7943.2823472428199</v>
      </c>
      <c r="K190" s="14" t="str">
        <f t="shared" si="67"/>
        <v>49909.1149349751j</v>
      </c>
      <c r="L190" s="14">
        <f t="shared" si="53"/>
        <v>0.99899046824883164</v>
      </c>
      <c r="M190" s="14" t="str">
        <f t="shared" si="54"/>
        <v>0.0499091149349751j</v>
      </c>
      <c r="N190" s="14" t="str">
        <f t="shared" si="55"/>
        <v>2.60709737207775-0.130249413308005j</v>
      </c>
      <c r="O190" s="14">
        <f t="shared" si="56"/>
        <v>8.3339713342471082</v>
      </c>
      <c r="P190" s="14">
        <f t="shared" si="57"/>
        <v>-2.8600934260567898</v>
      </c>
      <c r="Q190" s="14"/>
      <c r="R190" s="14"/>
      <c r="S190" s="14"/>
      <c r="T190" s="14" t="str">
        <f t="shared" si="58"/>
        <v>1.1+0.00274500132142364j</v>
      </c>
      <c r="U190" s="14" t="str">
        <f t="shared" si="59"/>
        <v>1+2.74749677717038j</v>
      </c>
      <c r="V190" s="96" t="str">
        <f t="shared" si="68"/>
        <v>0.129556176859186-0.353210177061705j</v>
      </c>
      <c r="W190" s="14">
        <f t="shared" si="69"/>
        <v>-69.857150955589645</v>
      </c>
      <c r="X190" s="14"/>
      <c r="Y190" s="14"/>
      <c r="Z190" s="14"/>
      <c r="AA190" s="14" t="str">
        <f t="shared" si="60"/>
        <v>25-15.7767088402394j</v>
      </c>
      <c r="AB190" s="14">
        <f t="shared" si="61"/>
        <v>29.414639964550595</v>
      </c>
      <c r="AC190" s="14">
        <f t="shared" si="62"/>
        <v>-32.254726608013613</v>
      </c>
      <c r="AD190" s="14"/>
      <c r="AE190" s="14" t="str">
        <f t="shared" si="63"/>
        <v>33137.2549019608-0.0000548040842621232j</v>
      </c>
      <c r="AF190" s="14" t="str">
        <f t="shared" si="64"/>
        <v>0.231818181818182+2.94515337119385E-10j</v>
      </c>
      <c r="AG190" s="14">
        <f t="shared" si="70"/>
        <v>-12.697050094485389</v>
      </c>
      <c r="AH190" s="14">
        <f t="shared" si="71"/>
        <v>7.2791899610567512E-8</v>
      </c>
      <c r="AI190" s="14"/>
      <c r="AJ190" s="14"/>
      <c r="AK190" s="14"/>
      <c r="AL190" s="14" t="str">
        <f t="shared" si="65"/>
        <v>-1.73869591882521-6.50162221034561j</v>
      </c>
      <c r="AM190" s="14">
        <f t="shared" si="72"/>
        <v>16.560421606438986</v>
      </c>
      <c r="AN190" s="14">
        <f t="shared" si="73"/>
        <v>-104.97197091686816</v>
      </c>
      <c r="AO190" s="14">
        <f t="shared" si="66"/>
        <v>75.028029083131841</v>
      </c>
      <c r="AP190" s="14">
        <f t="shared" si="74"/>
        <v>-16.560421606438986</v>
      </c>
      <c r="AQ190" s="28">
        <f t="shared" si="75"/>
        <v>-75.028029083131841</v>
      </c>
      <c r="AR190" s="14"/>
      <c r="AS190" s="17"/>
      <c r="AU190"/>
      <c r="AV190"/>
      <c r="AW190"/>
      <c r="AX190"/>
      <c r="AY190"/>
      <c r="AZ190"/>
      <c r="BA190"/>
      <c r="BB190"/>
      <c r="BC190"/>
      <c r="BD190"/>
      <c r="BE190"/>
      <c r="BF190"/>
      <c r="BG190"/>
      <c r="BH190"/>
      <c r="BI190"/>
      <c r="BJ190"/>
      <c r="BK190"/>
      <c r="BL190"/>
      <c r="BM190"/>
      <c r="BN190"/>
      <c r="BO190"/>
      <c r="BP190"/>
      <c r="BQ190"/>
      <c r="BR190"/>
      <c r="BS190"/>
      <c r="BT190"/>
    </row>
    <row r="191" spans="9:72" ht="15" hidden="1" x14ac:dyDescent="0.25">
      <c r="I191" s="16">
        <v>77</v>
      </c>
      <c r="J191" s="14">
        <f t="shared" si="52"/>
        <v>8413.9514164519533</v>
      </c>
      <c r="K191" s="14" t="str">
        <f t="shared" si="67"/>
        <v>52866.4159151738j</v>
      </c>
      <c r="L191" s="14">
        <f t="shared" si="53"/>
        <v>0.99886728674498537</v>
      </c>
      <c r="M191" s="14" t="str">
        <f t="shared" si="54"/>
        <v>0.0528664159151738j</v>
      </c>
      <c r="N191" s="14" t="str">
        <f t="shared" si="55"/>
        <v>2.60662520788735-0.137959200590309j</v>
      </c>
      <c r="O191" s="14">
        <f t="shared" si="56"/>
        <v>8.3337202684046545</v>
      </c>
      <c r="P191" s="14">
        <f t="shared" si="57"/>
        <v>-3.0296306572771341</v>
      </c>
      <c r="Q191" s="14"/>
      <c r="R191" s="14"/>
      <c r="S191" s="14"/>
      <c r="T191" s="14" t="str">
        <f t="shared" si="58"/>
        <v>1.1+0.00290765287533456j</v>
      </c>
      <c r="U191" s="14" t="str">
        <f t="shared" si="59"/>
        <v>1+2.91029619613032j</v>
      </c>
      <c r="V191" s="96" t="str">
        <f t="shared" si="68"/>
        <v>0.117052031489472-0.337748429117801j</v>
      </c>
      <c r="W191" s="14">
        <f t="shared" si="69"/>
        <v>-70.885436533196156</v>
      </c>
      <c r="X191" s="14"/>
      <c r="Y191" s="14"/>
      <c r="Z191" s="14"/>
      <c r="AA191" s="14" t="str">
        <f t="shared" si="60"/>
        <v>25-14.8941735726243j</v>
      </c>
      <c r="AB191" s="14">
        <f t="shared" si="61"/>
        <v>29.277995205374189</v>
      </c>
      <c r="AC191" s="14">
        <f t="shared" si="62"/>
        <v>-30.785087922893862</v>
      </c>
      <c r="AD191" s="14"/>
      <c r="AE191" s="14" t="str">
        <f t="shared" si="63"/>
        <v>33137.2549019608-0.0000580514304095839j</v>
      </c>
      <c r="AF191" s="14" t="str">
        <f t="shared" si="64"/>
        <v>0.231818181818182+3.11966467965553E-10j</v>
      </c>
      <c r="AG191" s="14">
        <f t="shared" si="70"/>
        <v>-12.697050094485389</v>
      </c>
      <c r="AH191" s="14">
        <f t="shared" si="71"/>
        <v>7.7105090825224731E-8</v>
      </c>
      <c r="AI191" s="14"/>
      <c r="AJ191" s="14"/>
      <c r="AK191" s="14"/>
      <c r="AL191" s="14" t="str">
        <f t="shared" si="65"/>
        <v>-1.59727850044551-6.08839638952443j</v>
      </c>
      <c r="AM191" s="14">
        <f t="shared" si="72"/>
        <v>15.979130374798533</v>
      </c>
      <c r="AN191" s="14">
        <f t="shared" si="73"/>
        <v>-104.70015503626206</v>
      </c>
      <c r="AO191" s="14">
        <f t="shared" si="66"/>
        <v>75.299844963737939</v>
      </c>
      <c r="AP191" s="14">
        <f t="shared" si="74"/>
        <v>-15.979130374798533</v>
      </c>
      <c r="AQ191" s="28">
        <f t="shared" si="75"/>
        <v>-75.299844963737939</v>
      </c>
      <c r="AR191" s="14"/>
      <c r="AS191" s="17"/>
      <c r="AU191"/>
      <c r="AV191"/>
      <c r="AW191"/>
      <c r="AX191"/>
      <c r="AY191"/>
      <c r="AZ191"/>
      <c r="BA191"/>
      <c r="BB191"/>
      <c r="BC191"/>
      <c r="BD191"/>
      <c r="BE191"/>
      <c r="BF191"/>
      <c r="BG191"/>
      <c r="BH191"/>
      <c r="BI191"/>
      <c r="BJ191"/>
      <c r="BK191"/>
      <c r="BL191"/>
      <c r="BM191"/>
      <c r="BN191"/>
      <c r="BO191"/>
      <c r="BP191"/>
      <c r="BQ191"/>
      <c r="BR191"/>
      <c r="BS191"/>
      <c r="BT191"/>
    </row>
    <row r="192" spans="9:72" ht="15" hidden="1" x14ac:dyDescent="0.25">
      <c r="I192" s="16">
        <v>78</v>
      </c>
      <c r="J192" s="14">
        <f t="shared" si="52"/>
        <v>8912.5093813374624</v>
      </c>
      <c r="K192" s="14" t="str">
        <f t="shared" si="67"/>
        <v>55998.9479949198j</v>
      </c>
      <c r="L192" s="14">
        <f t="shared" si="53"/>
        <v>0.99872907482444118</v>
      </c>
      <c r="M192" s="14" t="str">
        <f t="shared" si="54"/>
        <v>0.0559989479949198j</v>
      </c>
      <c r="N192" s="14" t="str">
        <f t="shared" si="55"/>
        <v>2.60609540183986-0.146124313946786j</v>
      </c>
      <c r="O192" s="14">
        <f t="shared" si="56"/>
        <v>8.3334384283666036</v>
      </c>
      <c r="P192" s="14">
        <f t="shared" si="57"/>
        <v>-3.2092260209978223</v>
      </c>
      <c r="Q192" s="14"/>
      <c r="R192" s="14"/>
      <c r="S192" s="14"/>
      <c r="T192" s="14" t="str">
        <f t="shared" si="58"/>
        <v>1.1+0.00307994213972059j</v>
      </c>
      <c r="U192" s="14" t="str">
        <f t="shared" si="59"/>
        <v>1+3.08274208712033j</v>
      </c>
      <c r="V192" s="96" t="str">
        <f t="shared" si="68"/>
        <v>0.105632972169332-0.322559266954289j</v>
      </c>
      <c r="W192" s="14">
        <f t="shared" si="69"/>
        <v>-71.86721080568114</v>
      </c>
      <c r="X192" s="14"/>
      <c r="Y192" s="14"/>
      <c r="Z192" s="14"/>
      <c r="AA192" s="14" t="str">
        <f t="shared" si="60"/>
        <v>25-14.0610065545264j</v>
      </c>
      <c r="AB192" s="14">
        <f t="shared" si="61"/>
        <v>29.152477819545052</v>
      </c>
      <c r="AC192" s="14">
        <f t="shared" si="62"/>
        <v>-29.355153424270867</v>
      </c>
      <c r="AD192" s="14"/>
      <c r="AE192" s="14" t="str">
        <f t="shared" si="63"/>
        <v>33137.2549019608-0.0000614911939132219j</v>
      </c>
      <c r="AF192" s="14" t="str">
        <f t="shared" si="64"/>
        <v>0.231818181818182+3.30451643322913E-10j</v>
      </c>
      <c r="AG192" s="14">
        <f t="shared" si="70"/>
        <v>-12.697050094485389</v>
      </c>
      <c r="AH192" s="14">
        <f t="shared" si="71"/>
        <v>8.1673854686752404E-8</v>
      </c>
      <c r="AI192" s="14"/>
      <c r="AJ192" s="14"/>
      <c r="AK192" s="14"/>
      <c r="AL192" s="14" t="str">
        <f t="shared" si="65"/>
        <v>-1.46812991645117-5.70492841704778j</v>
      </c>
      <c r="AM192" s="14">
        <f t="shared" si="72"/>
        <v>15.403496708321917</v>
      </c>
      <c r="AN192" s="14">
        <f t="shared" si="73"/>
        <v>-104.43159016927595</v>
      </c>
      <c r="AO192" s="14">
        <f t="shared" si="66"/>
        <v>75.56840983072405</v>
      </c>
      <c r="AP192" s="14">
        <f t="shared" si="74"/>
        <v>-15.403496708321917</v>
      </c>
      <c r="AQ192" s="28">
        <f t="shared" si="75"/>
        <v>-75.56840983072405</v>
      </c>
      <c r="AR192" s="14"/>
      <c r="AS192" s="17"/>
      <c r="AU192"/>
      <c r="AV192"/>
      <c r="AW192"/>
      <c r="AX192"/>
      <c r="AY192"/>
      <c r="AZ192"/>
      <c r="BA192"/>
      <c r="BB192"/>
      <c r="BC192"/>
      <c r="BD192"/>
      <c r="BE192"/>
      <c r="BF192"/>
      <c r="BG192"/>
      <c r="BH192"/>
      <c r="BI192"/>
      <c r="BJ192"/>
      <c r="BK192"/>
      <c r="BL192"/>
      <c r="BM192"/>
      <c r="BN192"/>
      <c r="BO192"/>
      <c r="BP192"/>
      <c r="BQ192"/>
      <c r="BR192"/>
      <c r="BS192"/>
      <c r="BT192"/>
    </row>
    <row r="193" spans="9:72" ht="15" hidden="1" x14ac:dyDescent="0.25">
      <c r="I193" s="16">
        <v>79</v>
      </c>
      <c r="J193" s="14">
        <f t="shared" si="52"/>
        <v>9440.6087628592395</v>
      </c>
      <c r="K193" s="14" t="str">
        <f t="shared" si="67"/>
        <v>59317.094269628j</v>
      </c>
      <c r="L193" s="14">
        <f t="shared" si="53"/>
        <v>0.99857399849898598</v>
      </c>
      <c r="M193" s="14" t="str">
        <f t="shared" si="54"/>
        <v>0.059317094269628j</v>
      </c>
      <c r="N193" s="14" t="str">
        <f t="shared" si="55"/>
        <v>2.60550091310676-0.154771447598946j</v>
      </c>
      <c r="O193" s="14">
        <f t="shared" si="56"/>
        <v>8.3331220230211809</v>
      </c>
      <c r="P193" s="14">
        <f t="shared" si="57"/>
        <v>-3.3994778305790772</v>
      </c>
      <c r="Q193" s="14"/>
      <c r="R193" s="14"/>
      <c r="S193" s="14"/>
      <c r="T193" s="14" t="str">
        <f t="shared" si="58"/>
        <v>1.1+0.00326244018482954j</v>
      </c>
      <c r="U193" s="14" t="str">
        <f t="shared" si="59"/>
        <v>1+3.26540603954302j</v>
      </c>
      <c r="V193" s="96" t="str">
        <f t="shared" si="68"/>
        <v>0.0952297816123253-0.30770146383642j</v>
      </c>
      <c r="W193" s="14">
        <f t="shared" si="69"/>
        <v>-72.803353078190923</v>
      </c>
      <c r="X193" s="14"/>
      <c r="Y193" s="14"/>
      <c r="Z193" s="14"/>
      <c r="AA193" s="14" t="str">
        <f t="shared" si="60"/>
        <v>25-13.2744461693283j</v>
      </c>
      <c r="AB193" s="14">
        <f t="shared" si="61"/>
        <v>29.037468604195674</v>
      </c>
      <c r="AC193" s="14">
        <f t="shared" si="62"/>
        <v>-27.967311959496598</v>
      </c>
      <c r="AD193" s="14"/>
      <c r="AE193" s="14" t="str">
        <f t="shared" si="63"/>
        <v>33137.2549019608-0.0000651347762181793j</v>
      </c>
      <c r="AF193" s="14" t="str">
        <f t="shared" si="64"/>
        <v>0.231818181818182+3.50032134180753E-10j</v>
      </c>
      <c r="AG193" s="14">
        <f t="shared" si="70"/>
        <v>-12.697050094485389</v>
      </c>
      <c r="AH193" s="14">
        <f t="shared" si="71"/>
        <v>8.6513334826531212E-8</v>
      </c>
      <c r="AI193" s="14"/>
      <c r="AJ193" s="14"/>
      <c r="AK193" s="14"/>
      <c r="AL193" s="14" t="str">
        <f t="shared" si="65"/>
        <v>-1.3504672023632-5.34871326559614j</v>
      </c>
      <c r="AM193" s="14">
        <f t="shared" si="72"/>
        <v>14.83337563077386</v>
      </c>
      <c r="AN193" s="14">
        <f t="shared" si="73"/>
        <v>-104.17014278175326</v>
      </c>
      <c r="AO193" s="14">
        <f t="shared" si="66"/>
        <v>75.829857218246744</v>
      </c>
      <c r="AP193" s="14">
        <f t="shared" si="74"/>
        <v>-14.83337563077386</v>
      </c>
      <c r="AQ193" s="28">
        <f t="shared" si="75"/>
        <v>-75.829857218246744</v>
      </c>
      <c r="AR193" s="14"/>
      <c r="AS193" s="17"/>
      <c r="AU193"/>
      <c r="AV193"/>
      <c r="AW193"/>
      <c r="AX193"/>
      <c r="AY193"/>
      <c r="AZ193"/>
      <c r="BA193"/>
      <c r="BB193"/>
      <c r="BC193"/>
      <c r="BD193"/>
      <c r="BE193"/>
      <c r="BF193"/>
      <c r="BG193"/>
      <c r="BH193"/>
      <c r="BI193"/>
      <c r="BJ193"/>
      <c r="BK193"/>
      <c r="BL193"/>
      <c r="BM193"/>
      <c r="BN193"/>
      <c r="BO193"/>
      <c r="BP193"/>
      <c r="BQ193"/>
      <c r="BR193"/>
      <c r="BS193"/>
      <c r="BT193"/>
    </row>
    <row r="194" spans="9:72" ht="15" hidden="1" x14ac:dyDescent="0.25">
      <c r="I194" s="16">
        <v>80</v>
      </c>
      <c r="J194" s="14">
        <f t="shared" si="52"/>
        <v>10000</v>
      </c>
      <c r="K194" s="14" t="str">
        <f t="shared" si="67"/>
        <v>62831.8530717959j</v>
      </c>
      <c r="L194" s="14">
        <f t="shared" si="53"/>
        <v>0.99839999999999995</v>
      </c>
      <c r="M194" s="14" t="str">
        <f t="shared" si="54"/>
        <v>0.0628318530717959j</v>
      </c>
      <c r="N194" s="14" t="str">
        <f t="shared" si="55"/>
        <v>2.60483383985028-0.163928823219065j</v>
      </c>
      <c r="O194" s="14">
        <f t="shared" si="56"/>
        <v>8.3327667893406971</v>
      </c>
      <c r="P194" s="14">
        <f t="shared" si="57"/>
        <v>-3.6010202879571902</v>
      </c>
      <c r="Q194" s="14"/>
      <c r="R194" s="14"/>
      <c r="S194" s="14"/>
      <c r="T194" s="14" t="str">
        <f t="shared" si="58"/>
        <v>1.1+0.00345575191894878j</v>
      </c>
      <c r="U194" s="14" t="str">
        <f t="shared" si="59"/>
        <v>1+3.45889351160236j</v>
      </c>
      <c r="V194" s="96" t="str">
        <f t="shared" si="68"/>
        <v>0.0857727440081433-0.293223035803148j</v>
      </c>
      <c r="W194" s="14">
        <f t="shared" si="69"/>
        <v>-73.6949009144857</v>
      </c>
      <c r="X194" s="14"/>
      <c r="Y194" s="14"/>
      <c r="Z194" s="14"/>
      <c r="AA194" s="14" t="str">
        <f t="shared" si="60"/>
        <v>25-12.5318852828264j</v>
      </c>
      <c r="AB194" s="14">
        <f t="shared" si="61"/>
        <v>28.932334923043527</v>
      </c>
      <c r="AC194" s="14">
        <f t="shared" si="62"/>
        <v>-26.623481895836669</v>
      </c>
      <c r="AD194" s="14"/>
      <c r="AE194" s="14" t="str">
        <f t="shared" si="63"/>
        <v>33137.2549019608-0.0000689942543476957j</v>
      </c>
      <c r="AF194" s="14" t="str">
        <f t="shared" si="64"/>
        <v>0.231818181818182+3.7077284206272E-10j</v>
      </c>
      <c r="AG194" s="14">
        <f t="shared" si="70"/>
        <v>-12.697050094485389</v>
      </c>
      <c r="AH194" s="14">
        <f t="shared" si="71"/>
        <v>9.1639572192513464E-8</v>
      </c>
      <c r="AI194" s="14"/>
      <c r="AJ194" s="14"/>
      <c r="AK194" s="14"/>
      <c r="AL194" s="14" t="str">
        <f t="shared" si="65"/>
        <v>-1.24350172832179-5.01747030568195j</v>
      </c>
      <c r="AM194" s="14">
        <f t="shared" si="72"/>
        <v>14.268576611715494</v>
      </c>
      <c r="AN194" s="14">
        <f t="shared" si="73"/>
        <v>-103.91940300663993</v>
      </c>
      <c r="AO194" s="14">
        <f t="shared" si="66"/>
        <v>76.080596993360075</v>
      </c>
      <c r="AP194" s="14">
        <f t="shared" si="74"/>
        <v>-14.268576611715494</v>
      </c>
      <c r="AQ194" s="28">
        <f t="shared" si="75"/>
        <v>-76.080596993360075</v>
      </c>
      <c r="AR194" s="14"/>
      <c r="AS194" s="17"/>
      <c r="AU194"/>
      <c r="AV194"/>
      <c r="AW194"/>
      <c r="AX194"/>
      <c r="AY194"/>
      <c r="AZ194"/>
      <c r="BA194"/>
      <c r="BB194"/>
      <c r="BC194"/>
      <c r="BD194"/>
      <c r="BE194"/>
      <c r="BF194"/>
      <c r="BG194"/>
      <c r="BH194"/>
      <c r="BI194"/>
      <c r="BJ194"/>
      <c r="BK194"/>
      <c r="BL194"/>
      <c r="BM194"/>
      <c r="BN194"/>
      <c r="BO194"/>
      <c r="BP194"/>
      <c r="BQ194"/>
      <c r="BR194"/>
      <c r="BS194"/>
      <c r="BT194"/>
    </row>
    <row r="195" spans="9:72" ht="15" hidden="1" x14ac:dyDescent="0.25">
      <c r="I195" s="16">
        <v>81</v>
      </c>
      <c r="J195" s="14">
        <f t="shared" si="52"/>
        <v>10592.53725177289</v>
      </c>
      <c r="K195" s="14" t="str">
        <f t="shared" si="67"/>
        <v>66554.8744260919j</v>
      </c>
      <c r="L195" s="14">
        <f t="shared" si="53"/>
        <v>0.99820477047311684</v>
      </c>
      <c r="M195" s="14" t="str">
        <f t="shared" si="54"/>
        <v>0.0665548744260919j</v>
      </c>
      <c r="N195" s="14" t="str">
        <f t="shared" si="55"/>
        <v>2.6040853136864-0.173626270053872j</v>
      </c>
      <c r="O195" s="14">
        <f t="shared" si="56"/>
        <v>8.3323679323892446</v>
      </c>
      <c r="P195" s="14">
        <f t="shared" si="57"/>
        <v>-3.8145256913425425</v>
      </c>
      <c r="Q195" s="14"/>
      <c r="R195" s="14"/>
      <c r="S195" s="14"/>
      <c r="T195" s="14" t="str">
        <f t="shared" si="58"/>
        <v>1.1+0.00366051809343506j</v>
      </c>
      <c r="U195" s="14" t="str">
        <f t="shared" si="59"/>
        <v>1+3.66384583715636j</v>
      </c>
      <c r="V195" s="96" t="str">
        <f t="shared" si="68"/>
        <v>0.0771928461260784-0.279162169843849j</v>
      </c>
      <c r="W195" s="14">
        <f t="shared" si="69"/>
        <v>-74.543019123046236</v>
      </c>
      <c r="X195" s="14"/>
      <c r="Y195" s="14"/>
      <c r="Z195" s="14"/>
      <c r="AA195" s="14" t="str">
        <f t="shared" si="60"/>
        <v>25-11.8308626016197j</v>
      </c>
      <c r="AB195" s="14">
        <f t="shared" si="61"/>
        <v>28.836440118737023</v>
      </c>
      <c r="AC195" s="14">
        <f t="shared" si="62"/>
        <v>-25.325127873911224</v>
      </c>
      <c r="AD195" s="14"/>
      <c r="AE195" s="14" t="str">
        <f t="shared" si="63"/>
        <v>33137.2549019608-0.000073082420933626j</v>
      </c>
      <c r="AF195" s="14" t="str">
        <f t="shared" si="64"/>
        <v>0.231818181818182+3.92742514149506E-10j</v>
      </c>
      <c r="AG195" s="14">
        <f t="shared" si="70"/>
        <v>-12.697050094485389</v>
      </c>
      <c r="AH195" s="14">
        <f t="shared" si="71"/>
        <v>9.7069558218572795E-8</v>
      </c>
      <c r="AI195" s="14"/>
      <c r="AJ195" s="14"/>
      <c r="AK195" s="14"/>
      <c r="AL195" s="14" t="str">
        <f t="shared" si="65"/>
        <v>-1.14645277817537-4.70912704937562j</v>
      </c>
      <c r="AM195" s="14">
        <f t="shared" si="72"/>
        <v>13.70887297575347</v>
      </c>
      <c r="AN195" s="14">
        <f t="shared" si="73"/>
        <v>-103.68267259123047</v>
      </c>
      <c r="AO195" s="14">
        <f t="shared" si="66"/>
        <v>76.317327408769529</v>
      </c>
      <c r="AP195" s="14">
        <f t="shared" si="74"/>
        <v>-13.70887297575347</v>
      </c>
      <c r="AQ195" s="28">
        <f t="shared" si="75"/>
        <v>-76.317327408769529</v>
      </c>
      <c r="AR195" s="14"/>
      <c r="AS195" s="17"/>
      <c r="AU195"/>
      <c r="AV195"/>
      <c r="AW195"/>
      <c r="AX195"/>
      <c r="AY195"/>
      <c r="AZ195"/>
      <c r="BA195"/>
      <c r="BB195"/>
      <c r="BC195"/>
      <c r="BD195"/>
      <c r="BE195"/>
      <c r="BF195"/>
      <c r="BG195"/>
      <c r="BH195"/>
      <c r="BI195"/>
      <c r="BJ195"/>
      <c r="BK195"/>
      <c r="BL195"/>
      <c r="BM195"/>
      <c r="BN195"/>
      <c r="BO195"/>
      <c r="BP195"/>
      <c r="BQ195"/>
      <c r="BR195"/>
      <c r="BS195"/>
      <c r="BT195"/>
    </row>
    <row r="196" spans="9:72" ht="15" hidden="1" x14ac:dyDescent="0.25">
      <c r="I196" s="16">
        <v>82</v>
      </c>
      <c r="J196" s="14">
        <f t="shared" si="52"/>
        <v>11220.184543019644</v>
      </c>
      <c r="K196" s="14" t="str">
        <f t="shared" si="67"/>
        <v>70498.4986645445j</v>
      </c>
      <c r="L196" s="14">
        <f t="shared" si="53"/>
        <v>0.99798571934112934</v>
      </c>
      <c r="M196" s="14" t="str">
        <f t="shared" si="54"/>
        <v>0.0704984986645445j</v>
      </c>
      <c r="N196" s="14" t="str">
        <f t="shared" si="55"/>
        <v>2.60324538115227-0.18389530778838j</v>
      </c>
      <c r="O196" s="14">
        <f t="shared" si="56"/>
        <v>8.3319200573889756</v>
      </c>
      <c r="P196" s="14">
        <f t="shared" si="57"/>
        <v>-4.0407067886736074</v>
      </c>
      <c r="Q196" s="14"/>
      <c r="R196" s="14"/>
      <c r="S196" s="14"/>
      <c r="T196" s="14" t="str">
        <f t="shared" si="58"/>
        <v>1.1+0.00387741742654995j</v>
      </c>
      <c r="U196" s="14" t="str">
        <f t="shared" si="59"/>
        <v>1+3.88094235148317j</v>
      </c>
      <c r="V196" s="96" t="str">
        <f t="shared" si="68"/>
        <v>0.0694227319543516-0.265548203170757j</v>
      </c>
      <c r="W196" s="14">
        <f t="shared" si="69"/>
        <v>-75.34897161092367</v>
      </c>
      <c r="X196" s="14"/>
      <c r="Y196" s="14"/>
      <c r="Z196" s="14"/>
      <c r="AA196" s="14" t="str">
        <f t="shared" si="60"/>
        <v>25-11.1690545149035j</v>
      </c>
      <c r="AB196" s="14">
        <f t="shared" si="61"/>
        <v>28.749151877692686</v>
      </c>
      <c r="AC196" s="14">
        <f t="shared" si="62"/>
        <v>-24.073285452526697</v>
      </c>
      <c r="AD196" s="14"/>
      <c r="AE196" s="14" t="str">
        <f t="shared" si="63"/>
        <v>33137.2549019608-0.0000774128266189178j</v>
      </c>
      <c r="AF196" s="14" t="str">
        <f t="shared" si="64"/>
        <v>0.231818181818182+4.16013971148358E-10j</v>
      </c>
      <c r="AG196" s="14">
        <f t="shared" si="70"/>
        <v>-12.697050094485389</v>
      </c>
      <c r="AH196" s="14">
        <f t="shared" si="71"/>
        <v>1.0282129114433686E-7</v>
      </c>
      <c r="AI196" s="14"/>
      <c r="AJ196" s="14"/>
      <c r="AK196" s="14"/>
      <c r="AL196" s="14" t="str">
        <f t="shared" si="65"/>
        <v>-1.058558340972-4.4218026376252j</v>
      </c>
      <c r="AM196" s="14">
        <f t="shared" si="72"/>
        <v>13.154010745983669</v>
      </c>
      <c r="AN196" s="14">
        <f t="shared" si="73"/>
        <v>-103.46296374930266</v>
      </c>
      <c r="AO196" s="14">
        <f t="shared" si="66"/>
        <v>76.537036250697341</v>
      </c>
      <c r="AP196" s="14">
        <f t="shared" si="74"/>
        <v>-13.154010745983669</v>
      </c>
      <c r="AQ196" s="28">
        <f t="shared" si="75"/>
        <v>-76.537036250697341</v>
      </c>
      <c r="AR196" s="14"/>
      <c r="AS196" s="17"/>
      <c r="AU196"/>
      <c r="AV196"/>
      <c r="AW196"/>
      <c r="AX196"/>
      <c r="AY196"/>
      <c r="AZ196"/>
      <c r="BA196"/>
      <c r="BB196"/>
      <c r="BC196"/>
      <c r="BD196"/>
      <c r="BE196"/>
      <c r="BF196"/>
      <c r="BG196"/>
      <c r="BH196"/>
      <c r="BI196"/>
      <c r="BJ196"/>
      <c r="BK196"/>
      <c r="BL196"/>
      <c r="BM196"/>
      <c r="BN196"/>
      <c r="BO196"/>
      <c r="BP196"/>
      <c r="BQ196"/>
      <c r="BR196"/>
      <c r="BS196"/>
      <c r="BT196"/>
    </row>
    <row r="197" spans="9:72" ht="15" hidden="1" x14ac:dyDescent="0.25">
      <c r="I197" s="16">
        <v>83</v>
      </c>
      <c r="J197" s="14">
        <f t="shared" si="52"/>
        <v>11885.022274370192</v>
      </c>
      <c r="K197" s="14" t="str">
        <f t="shared" si="67"/>
        <v>74675.7973298249j</v>
      </c>
      <c r="L197" s="14">
        <f t="shared" si="53"/>
        <v>0.99773993992860355</v>
      </c>
      <c r="M197" s="14" t="str">
        <f t="shared" si="54"/>
        <v>0.0746757973298249j</v>
      </c>
      <c r="N197" s="14" t="str">
        <f t="shared" si="55"/>
        <v>2.60230287056396-0.194769231917248j</v>
      </c>
      <c r="O197" s="14">
        <f t="shared" si="56"/>
        <v>8.3314170927158173</v>
      </c>
      <c r="P197" s="14">
        <f t="shared" si="57"/>
        <v>-4.280319288161289</v>
      </c>
      <c r="Q197" s="14"/>
      <c r="R197" s="14"/>
      <c r="S197" s="14"/>
      <c r="T197" s="14" t="str">
        <f t="shared" si="58"/>
        <v>1.1+0.00410716885314037j</v>
      </c>
      <c r="U197" s="14" t="str">
        <f t="shared" si="59"/>
        <v>1+4.11090264300686j</v>
      </c>
      <c r="V197" s="96" t="str">
        <f t="shared" si="68"/>
        <v>0.0623974351033723-0.252402612030162j</v>
      </c>
      <c r="W197" s="14">
        <f t="shared" si="69"/>
        <v>-76.114096193372632</v>
      </c>
      <c r="X197" s="14"/>
      <c r="Y197" s="14"/>
      <c r="Z197" s="14"/>
      <c r="AA197" s="14" t="str">
        <f t="shared" si="60"/>
        <v>25-10.544267392625j</v>
      </c>
      <c r="AB197" s="14">
        <f t="shared" si="61"/>
        <v>28.669849437241552</v>
      </c>
      <c r="AC197" s="14">
        <f t="shared" si="62"/>
        <v>-22.868591737212444</v>
      </c>
      <c r="AD197" s="14"/>
      <c r="AE197" s="14" t="str">
        <f t="shared" si="63"/>
        <v>33137.2549019608-0.0000819998249725924j</v>
      </c>
      <c r="AF197" s="14" t="str">
        <f t="shared" si="64"/>
        <v>0.231818181818182+4.40664348664696E-10j</v>
      </c>
      <c r="AG197" s="14">
        <f t="shared" si="70"/>
        <v>-12.697050094485389</v>
      </c>
      <c r="AH197" s="14">
        <f t="shared" si="71"/>
        <v>1.0891383567217756E-7</v>
      </c>
      <c r="AI197" s="14"/>
      <c r="AJ197" s="14"/>
      <c r="AK197" s="14"/>
      <c r="AL197" s="14" t="str">
        <f t="shared" si="65"/>
        <v>-0.979083388768925-4.15379152307478j</v>
      </c>
      <c r="AM197" s="14">
        <f t="shared" si="72"/>
        <v>12.603716703549475</v>
      </c>
      <c r="AN197" s="14">
        <f t="shared" si="73"/>
        <v>-103.26300710983251</v>
      </c>
      <c r="AO197" s="14">
        <f t="shared" si="66"/>
        <v>76.736992890167485</v>
      </c>
      <c r="AP197" s="14">
        <f t="shared" si="74"/>
        <v>-12.603716703549475</v>
      </c>
      <c r="AQ197" s="28">
        <f t="shared" si="75"/>
        <v>-76.736992890167485</v>
      </c>
      <c r="AR197" s="14"/>
      <c r="AS197" s="17"/>
      <c r="AU197"/>
      <c r="AV197"/>
      <c r="AW197"/>
      <c r="AX197"/>
      <c r="AY197"/>
      <c r="AZ197"/>
      <c r="BA197"/>
      <c r="BB197"/>
      <c r="BC197"/>
      <c r="BD197"/>
      <c r="BE197"/>
      <c r="BF197"/>
      <c r="BG197"/>
      <c r="BH197"/>
      <c r="BI197"/>
      <c r="BJ197"/>
      <c r="BK197"/>
      <c r="BL197"/>
      <c r="BM197"/>
      <c r="BN197"/>
      <c r="BO197"/>
      <c r="BP197"/>
      <c r="BQ197"/>
      <c r="BR197"/>
      <c r="BS197"/>
      <c r="BT197"/>
    </row>
    <row r="198" spans="9:72" ht="15" hidden="1" x14ac:dyDescent="0.25">
      <c r="I198" s="16">
        <v>84</v>
      </c>
      <c r="J198" s="14">
        <f t="shared" si="52"/>
        <v>12589.254117941677</v>
      </c>
      <c r="K198" s="14" t="str">
        <f t="shared" si="67"/>
        <v>79100.6165022012j</v>
      </c>
      <c r="L198" s="14">
        <f t="shared" si="53"/>
        <v>0.99746417089206219</v>
      </c>
      <c r="M198" s="14" t="str">
        <f t="shared" si="54"/>
        <v>0.0791006165022012j</v>
      </c>
      <c r="N198" s="14" t="str">
        <f t="shared" si="55"/>
        <v>2.60124524244727-0.206283201297325j</v>
      </c>
      <c r="O198" s="14">
        <f t="shared" si="56"/>
        <v>8.3308522025172067</v>
      </c>
      <c r="P198" s="14">
        <f t="shared" si="57"/>
        <v>-4.534164538397083</v>
      </c>
      <c r="Q198" s="14"/>
      <c r="R198" s="14"/>
      <c r="S198" s="14"/>
      <c r="T198" s="14" t="str">
        <f t="shared" si="58"/>
        <v>1.1+0.00435053390762107j</v>
      </c>
      <c r="U198" s="14" t="str">
        <f t="shared" si="59"/>
        <v>1+4.35448893844617j</v>
      </c>
      <c r="V198" s="96" t="str">
        <f t="shared" si="68"/>
        <v>0.0560549161373213-0.239739978357872j</v>
      </c>
      <c r="W198" s="14">
        <f t="shared" si="69"/>
        <v>-76.83978233760935</v>
      </c>
      <c r="X198" s="14"/>
      <c r="Y198" s="14"/>
      <c r="Z198" s="14"/>
      <c r="AA198" s="14" t="str">
        <f t="shared" si="60"/>
        <v>25-9.9544303144747j</v>
      </c>
      <c r="AB198" s="14">
        <f t="shared" si="61"/>
        <v>28.597929593058019</v>
      </c>
      <c r="AC198" s="14">
        <f t="shared" si="62"/>
        <v>-21.711320153949384</v>
      </c>
      <c r="AD198" s="14"/>
      <c r="AE198" s="14" t="str">
        <f t="shared" si="63"/>
        <v>33137.2549019608-0.0000868586200661042j</v>
      </c>
      <c r="AF198" s="14" t="str">
        <f t="shared" si="64"/>
        <v>0.231818181818182+4.66775352875903E-10j</v>
      </c>
      <c r="AG198" s="14">
        <f t="shared" si="70"/>
        <v>-12.697050094485389</v>
      </c>
      <c r="AH198" s="14">
        <f t="shared" si="71"/>
        <v>1.1536738615910119E-7</v>
      </c>
      <c r="AI198" s="14"/>
      <c r="AJ198" s="14"/>
      <c r="AK198" s="14"/>
      <c r="AL198" s="14" t="str">
        <f t="shared" si="65"/>
        <v>-0.907325947870603-3.9035476897621j</v>
      </c>
      <c r="AM198" s="14">
        <f t="shared" si="72"/>
        <v>12.057705524998021</v>
      </c>
      <c r="AN198" s="14">
        <f t="shared" si="73"/>
        <v>-103.08526691458842</v>
      </c>
      <c r="AO198" s="14">
        <f t="shared" si="66"/>
        <v>76.914733085411584</v>
      </c>
      <c r="AP198" s="14">
        <f t="shared" si="74"/>
        <v>-12.057705524998021</v>
      </c>
      <c r="AQ198" s="28">
        <f t="shared" si="75"/>
        <v>-76.914733085411584</v>
      </c>
      <c r="AR198" s="14"/>
      <c r="AS198" s="17"/>
      <c r="AU198"/>
      <c r="AV198"/>
      <c r="AW198"/>
      <c r="AX198"/>
      <c r="AY198"/>
      <c r="AZ198"/>
      <c r="BA198"/>
      <c r="BB198"/>
      <c r="BC198"/>
      <c r="BD198"/>
      <c r="BE198"/>
      <c r="BF198"/>
      <c r="BG198"/>
      <c r="BH198"/>
      <c r="BI198"/>
      <c r="BJ198"/>
      <c r="BK198"/>
      <c r="BL198"/>
      <c r="BM198"/>
      <c r="BN198"/>
      <c r="BO198"/>
      <c r="BP198"/>
      <c r="BQ198"/>
      <c r="BR198"/>
      <c r="BS198"/>
      <c r="BT198"/>
    </row>
    <row r="199" spans="9:72" ht="15" hidden="1" x14ac:dyDescent="0.25">
      <c r="I199" s="16">
        <v>85</v>
      </c>
      <c r="J199" s="14">
        <f t="shared" si="52"/>
        <v>13335.214321633242</v>
      </c>
      <c r="K199" s="14" t="str">
        <f t="shared" si="67"/>
        <v>83787.6226937768j</v>
      </c>
      <c r="L199" s="14">
        <f t="shared" si="53"/>
        <v>0.99715475294393774</v>
      </c>
      <c r="M199" s="14" t="str">
        <f t="shared" si="54"/>
        <v>0.0837876226937768j</v>
      </c>
      <c r="N199" s="14" t="str">
        <f t="shared" si="55"/>
        <v>2.60005842149487-0.21847432743896j</v>
      </c>
      <c r="O199" s="14">
        <f t="shared" si="56"/>
        <v>8.3302176874333078</v>
      </c>
      <c r="P199" s="14">
        <f t="shared" si="57"/>
        <v>-4.803092391782199</v>
      </c>
      <c r="Q199" s="14"/>
      <c r="R199" s="14"/>
      <c r="S199" s="14"/>
      <c r="T199" s="14" t="str">
        <f t="shared" si="58"/>
        <v>1.1+0.00460831924815772j</v>
      </c>
      <c r="U199" s="14" t="str">
        <f t="shared" si="59"/>
        <v>1+4.61250862929241j</v>
      </c>
      <c r="V199" s="96" t="str">
        <f t="shared" si="68"/>
        <v>0.0503364327804427-0.227568911319432j</v>
      </c>
      <c r="W199" s="14">
        <f t="shared" si="69"/>
        <v>-77.527451737321329</v>
      </c>
      <c r="X199" s="14"/>
      <c r="Y199" s="14"/>
      <c r="Z199" s="14"/>
      <c r="AA199" s="14" t="str">
        <f t="shared" si="60"/>
        <v>25-9.39758820561015j</v>
      </c>
      <c r="AB199" s="14">
        <f t="shared" si="61"/>
        <v>28.532811521919012</v>
      </c>
      <c r="AC199" s="14">
        <f t="shared" si="62"/>
        <v>-20.601417686317859</v>
      </c>
      <c r="AD199" s="14"/>
      <c r="AE199" s="14" t="str">
        <f t="shared" si="63"/>
        <v>33137.2549019608-0.0000920053168687798j</v>
      </c>
      <c r="AF199" s="14" t="str">
        <f t="shared" si="64"/>
        <v>0.231818181818182+4.94433531354744E-10j</v>
      </c>
      <c r="AG199" s="14">
        <f t="shared" si="70"/>
        <v>-12.697050094485389</v>
      </c>
      <c r="AH199" s="14">
        <f t="shared" si="71"/>
        <v>1.2220333355299479E-7</v>
      </c>
      <c r="AI199" s="14"/>
      <c r="AJ199" s="14"/>
      <c r="AK199" s="14"/>
      <c r="AL199" s="14" t="str">
        <f t="shared" si="65"/>
        <v>-0.842621279436642-3.66966965324302j</v>
      </c>
      <c r="AM199" s="14">
        <f t="shared" si="72"/>
        <v>11.515685928588278</v>
      </c>
      <c r="AN199" s="14">
        <f t="shared" si="73"/>
        <v>-102.93196169321804</v>
      </c>
      <c r="AO199" s="14">
        <f t="shared" si="66"/>
        <v>77.068038306781958</v>
      </c>
      <c r="AP199" s="14">
        <f t="shared" si="74"/>
        <v>-11.515685928588278</v>
      </c>
      <c r="AQ199" s="28">
        <f t="shared" si="75"/>
        <v>-77.068038306781958</v>
      </c>
      <c r="AR199" s="14"/>
      <c r="AS199" s="17"/>
      <c r="AU199"/>
      <c r="AV199"/>
      <c r="AW199"/>
      <c r="AX199"/>
      <c r="AY199"/>
      <c r="AZ199"/>
      <c r="BA199"/>
      <c r="BB199"/>
      <c r="BC199"/>
      <c r="BD199"/>
      <c r="BE199"/>
      <c r="BF199"/>
      <c r="BG199"/>
      <c r="BH199"/>
      <c r="BI199"/>
      <c r="BJ199"/>
      <c r="BK199"/>
      <c r="BL199"/>
      <c r="BM199"/>
      <c r="BN199"/>
      <c r="BO199"/>
      <c r="BP199"/>
      <c r="BQ199"/>
      <c r="BR199"/>
      <c r="BS199"/>
      <c r="BT199"/>
    </row>
    <row r="200" spans="9:72" ht="15" hidden="1" x14ac:dyDescent="0.25">
      <c r="I200" s="16">
        <v>86</v>
      </c>
      <c r="J200" s="14">
        <f t="shared" si="52"/>
        <v>14125.375446227543</v>
      </c>
      <c r="K200" s="14" t="str">
        <f t="shared" si="67"/>
        <v>88752.3514621322j</v>
      </c>
      <c r="L200" s="14">
        <f t="shared" si="53"/>
        <v>0.99680758029604977</v>
      </c>
      <c r="M200" s="14" t="str">
        <f t="shared" si="54"/>
        <v>0.0887523514621322j</v>
      </c>
      <c r="N200" s="14" t="str">
        <f t="shared" si="55"/>
        <v>2.59872660774422-0.231381764950071j</v>
      </c>
      <c r="O200" s="14">
        <f t="shared" si="56"/>
        <v>8.3295048716533753</v>
      </c>
      <c r="P200" s="14">
        <f t="shared" si="57"/>
        <v>-5.088004266478066</v>
      </c>
      <c r="Q200" s="14"/>
      <c r="R200" s="14"/>
      <c r="S200" s="14"/>
      <c r="T200" s="14" t="str">
        <f t="shared" si="58"/>
        <v>1.1+0.00488137933041727j</v>
      </c>
      <c r="U200" s="14" t="str">
        <f t="shared" si="59"/>
        <v>1+4.88581694799038j</v>
      </c>
      <c r="V200" s="96" t="str">
        <f t="shared" si="68"/>
        <v>0.0451867701715649-0.21589290819876j</v>
      </c>
      <c r="W200" s="14">
        <f t="shared" si="69"/>
        <v>-78.178541557098583</v>
      </c>
      <c r="X200" s="14"/>
      <c r="Y200" s="14"/>
      <c r="Z200" s="14"/>
      <c r="AA200" s="14" t="str">
        <f t="shared" si="60"/>
        <v>25-8.8718953563626j</v>
      </c>
      <c r="AB200" s="14">
        <f t="shared" si="61"/>
        <v>28.473940479392333</v>
      </c>
      <c r="AC200" s="14">
        <f t="shared" si="62"/>
        <v>-19.538543108447623</v>
      </c>
      <c r="AD200" s="14"/>
      <c r="AE200" s="14" t="str">
        <f t="shared" si="63"/>
        <v>33137.2549019608-0.0000974569746293718j</v>
      </c>
      <c r="AF200" s="14" t="str">
        <f t="shared" si="64"/>
        <v>0.231818181818182+5.23730559940074E-10j</v>
      </c>
      <c r="AG200" s="14">
        <f t="shared" si="70"/>
        <v>-12.697050094485389</v>
      </c>
      <c r="AH200" s="14">
        <f t="shared" si="71"/>
        <v>1.2944433629509239E-7</v>
      </c>
      <c r="AI200" s="14"/>
      <c r="AJ200" s="14"/>
      <c r="AK200" s="14"/>
      <c r="AL200" s="14" t="str">
        <f t="shared" si="65"/>
        <v>-0.784344476646464-3.45088640164034j</v>
      </c>
      <c r="AM200" s="14">
        <f t="shared" si="72"/>
        <v>10.977365817595981</v>
      </c>
      <c r="AN200" s="14">
        <f t="shared" si="73"/>
        <v>-102.80508880257992</v>
      </c>
      <c r="AO200" s="14">
        <f t="shared" si="66"/>
        <v>77.194911197420083</v>
      </c>
      <c r="AP200" s="14">
        <f t="shared" si="74"/>
        <v>-10.977365817595981</v>
      </c>
      <c r="AQ200" s="28">
        <f t="shared" si="75"/>
        <v>-77.194911197420083</v>
      </c>
      <c r="AR200" s="14"/>
      <c r="AS200" s="17"/>
      <c r="AU200"/>
      <c r="AV200"/>
      <c r="AW200"/>
      <c r="AX200"/>
      <c r="AY200"/>
      <c r="AZ200"/>
      <c r="BA200"/>
      <c r="BB200"/>
      <c r="BC200"/>
      <c r="BD200"/>
      <c r="BE200"/>
      <c r="BF200"/>
      <c r="BG200"/>
      <c r="BH200"/>
      <c r="BI200"/>
      <c r="BJ200"/>
      <c r="BK200"/>
      <c r="BL200"/>
      <c r="BM200"/>
      <c r="BN200"/>
      <c r="BO200"/>
      <c r="BP200"/>
      <c r="BQ200"/>
      <c r="BR200"/>
      <c r="BS200"/>
      <c r="BT200"/>
    </row>
    <row r="201" spans="9:72" ht="15" hidden="1" x14ac:dyDescent="0.25">
      <c r="I201" s="16">
        <v>87</v>
      </c>
      <c r="J201" s="14">
        <f t="shared" si="52"/>
        <v>14962.356560944354</v>
      </c>
      <c r="K201" s="14" t="str">
        <f t="shared" si="67"/>
        <v>94011.2589045076j</v>
      </c>
      <c r="L201" s="14">
        <f t="shared" si="53"/>
        <v>0.99641804617829066</v>
      </c>
      <c r="M201" s="14" t="str">
        <f t="shared" si="54"/>
        <v>0.0940112589045076j</v>
      </c>
      <c r="N201" s="14" t="str">
        <f t="shared" si="55"/>
        <v>2.59723206437882-0.245046802369652j</v>
      </c>
      <c r="O201" s="14">
        <f t="shared" si="56"/>
        <v>8.328703974242714</v>
      </c>
      <c r="P201" s="14">
        <f t="shared" si="57"/>
        <v>-5.3898564237028905</v>
      </c>
      <c r="Q201" s="14"/>
      <c r="R201" s="14"/>
      <c r="S201" s="14"/>
      <c r="T201" s="14" t="str">
        <f t="shared" si="58"/>
        <v>1.1+0.00517061923974792j</v>
      </c>
      <c r="U201" s="14" t="str">
        <f t="shared" si="59"/>
        <v>1+5.17531980269314j</v>
      </c>
      <c r="V201" s="96" t="str">
        <f t="shared" si="68"/>
        <v>0.0405543565266907-0.204711145178312j</v>
      </c>
      <c r="W201" s="14">
        <f t="shared" si="69"/>
        <v>-78.794490148764737</v>
      </c>
      <c r="X201" s="14"/>
      <c r="Y201" s="14"/>
      <c r="Z201" s="14"/>
      <c r="AA201" s="14" t="str">
        <f t="shared" si="60"/>
        <v>25-8.37560930444465j</v>
      </c>
      <c r="AB201" s="14">
        <f t="shared" si="61"/>
        <v>28.420790464027782</v>
      </c>
      <c r="AC201" s="14">
        <f t="shared" si="62"/>
        <v>-18.522104990225806</v>
      </c>
      <c r="AD201" s="14"/>
      <c r="AE201" s="14" t="str">
        <f t="shared" si="63"/>
        <v>33137.2549019608-0.000103231663420671j</v>
      </c>
      <c r="AF201" s="14" t="str">
        <f t="shared" si="64"/>
        <v>0.231818181818182+5.54763546605713E-10j</v>
      </c>
      <c r="AG201" s="14">
        <f t="shared" si="70"/>
        <v>-12.697050094485389</v>
      </c>
      <c r="AH201" s="14">
        <f t="shared" si="71"/>
        <v>1.3711439542367891E-7</v>
      </c>
      <c r="AI201" s="14"/>
      <c r="AJ201" s="14"/>
      <c r="AK201" s="14"/>
      <c r="AL201" s="14" t="str">
        <f t="shared" si="65"/>
        <v>-0.731911765080428-3.24604437020824j</v>
      </c>
      <c r="AM201" s="14">
        <f t="shared" si="72"/>
        <v>10.442456452321453</v>
      </c>
      <c r="AN201" s="14">
        <f t="shared" si="73"/>
        <v>-102.70645142557905</v>
      </c>
      <c r="AO201" s="14">
        <f t="shared" si="66"/>
        <v>77.293548574420953</v>
      </c>
      <c r="AP201" s="14">
        <f t="shared" si="74"/>
        <v>-10.442456452321453</v>
      </c>
      <c r="AQ201" s="28">
        <f t="shared" si="75"/>
        <v>-77.293548574420953</v>
      </c>
      <c r="AR201" s="14"/>
      <c r="AS201" s="17"/>
      <c r="AU201"/>
      <c r="AV201"/>
      <c r="AW201"/>
      <c r="AX201"/>
      <c r="AY201"/>
      <c r="AZ201"/>
      <c r="BA201"/>
      <c r="BB201"/>
      <c r="BC201"/>
      <c r="BD201"/>
      <c r="BE201"/>
      <c r="BF201"/>
      <c r="BG201"/>
      <c r="BH201"/>
      <c r="BI201"/>
      <c r="BJ201"/>
      <c r="BK201"/>
      <c r="BL201"/>
      <c r="BM201"/>
      <c r="BN201"/>
      <c r="BO201"/>
      <c r="BP201"/>
      <c r="BQ201"/>
      <c r="BR201"/>
      <c r="BS201"/>
      <c r="BT201"/>
    </row>
    <row r="202" spans="9:72" ht="15" hidden="1" x14ac:dyDescent="0.25">
      <c r="I202" s="16">
        <v>88</v>
      </c>
      <c r="J202" s="14">
        <f t="shared" si="52"/>
        <v>15848.931924611154</v>
      </c>
      <c r="K202" s="14" t="str">
        <f t="shared" si="67"/>
        <v>99581.7762032063j</v>
      </c>
      <c r="L202" s="14">
        <f t="shared" si="53"/>
        <v>0.99598098170958471</v>
      </c>
      <c r="M202" s="14" t="str">
        <f t="shared" si="54"/>
        <v>0.0995817762032063j</v>
      </c>
      <c r="N202" s="14" t="str">
        <f t="shared" si="55"/>
        <v>2.59555487922606-0.259512952408559j</v>
      </c>
      <c r="O202" s="14">
        <f t="shared" si="56"/>
        <v>8.3278039623224824</v>
      </c>
      <c r="P202" s="14">
        <f t="shared" si="57"/>
        <v>-5.7096634790239778</v>
      </c>
      <c r="Q202" s="14"/>
      <c r="R202" s="14"/>
      <c r="S202" s="14"/>
      <c r="T202" s="14" t="str">
        <f t="shared" si="58"/>
        <v>1.1+0.00547699769117635j</v>
      </c>
      <c r="U202" s="14" t="str">
        <f t="shared" si="59"/>
        <v>1+5.48197677998651j</v>
      </c>
      <c r="V202" s="96" t="str">
        <f t="shared" si="68"/>
        <v>0.0363912871318483-0.194019193359438j</v>
      </c>
      <c r="W202" s="14">
        <f t="shared" si="69"/>
        <v>-79.376725020688099</v>
      </c>
      <c r="X202" s="14"/>
      <c r="Y202" s="14"/>
      <c r="Z202" s="14"/>
      <c r="AA202" s="14" t="str">
        <f t="shared" si="60"/>
        <v>25-7.90708505938255j</v>
      </c>
      <c r="AB202" s="14">
        <f t="shared" si="61"/>
        <v>28.372865959993867</v>
      </c>
      <c r="AC202" s="14">
        <f t="shared" si="62"/>
        <v>-17.551298502465016</v>
      </c>
      <c r="AD202" s="14"/>
      <c r="AE202" s="14" t="str">
        <f t="shared" si="63"/>
        <v>33137.2549019608-0.000109348524034593j</v>
      </c>
      <c r="AF202" s="14" t="str">
        <f t="shared" si="64"/>
        <v>0.231818181818182+5.87635353334662E-10j</v>
      </c>
      <c r="AG202" s="14">
        <f t="shared" si="70"/>
        <v>-12.697050094485389</v>
      </c>
      <c r="AH202" s="14">
        <f t="shared" si="71"/>
        <v>1.4523893412796272E-7</v>
      </c>
      <c r="AI202" s="14"/>
      <c r="AJ202" s="14"/>
      <c r="AK202" s="14"/>
      <c r="AL202" s="14" t="str">
        <f t="shared" si="65"/>
        <v>-0.684780765390451-3.05409548845559j</v>
      </c>
      <c r="AM202" s="14">
        <f t="shared" si="72"/>
        <v>9.9106757135237</v>
      </c>
      <c r="AN202" s="14">
        <f t="shared" si="73"/>
        <v>-102.63768685693816</v>
      </c>
      <c r="AO202" s="14">
        <f t="shared" si="66"/>
        <v>77.36231314306184</v>
      </c>
      <c r="AP202" s="14">
        <f t="shared" si="74"/>
        <v>-9.9106757135237</v>
      </c>
      <c r="AQ202" s="28">
        <f t="shared" si="75"/>
        <v>-77.36231314306184</v>
      </c>
      <c r="AR202" s="14"/>
      <c r="AS202" s="17"/>
      <c r="AU202"/>
      <c r="AV202"/>
      <c r="AW202"/>
      <c r="AX202"/>
      <c r="AY202"/>
      <c r="AZ202"/>
      <c r="BA202"/>
      <c r="BB202"/>
      <c r="BC202"/>
      <c r="BD202"/>
      <c r="BE202"/>
      <c r="BF202"/>
      <c r="BG202"/>
      <c r="BH202"/>
      <c r="BI202"/>
      <c r="BJ202"/>
      <c r="BK202"/>
      <c r="BL202"/>
      <c r="BM202"/>
      <c r="BN202"/>
      <c r="BO202"/>
      <c r="BP202"/>
      <c r="BQ202"/>
      <c r="BR202"/>
      <c r="BS202"/>
      <c r="BT202"/>
    </row>
    <row r="203" spans="9:72" ht="15" hidden="1" x14ac:dyDescent="0.25">
      <c r="I203" s="16">
        <v>89</v>
      </c>
      <c r="J203" s="14">
        <f t="shared" si="52"/>
        <v>16788.04018122562</v>
      </c>
      <c r="K203" s="14" t="str">
        <f t="shared" si="67"/>
        <v>105482.367403017j</v>
      </c>
      <c r="L203" s="14">
        <f t="shared" si="53"/>
        <v>0.99549058730997686</v>
      </c>
      <c r="M203" s="14" t="str">
        <f t="shared" si="54"/>
        <v>0.105482367403017j</v>
      </c>
      <c r="N203" s="14" t="str">
        <f t="shared" si="55"/>
        <v>2.59367269665367-0.274826040345479j</v>
      </c>
      <c r="O203" s="14">
        <f t="shared" si="56"/>
        <v>8.3267923832623119</v>
      </c>
      <c r="P203" s="14">
        <f t="shared" si="57"/>
        <v>-6.0485021683438855</v>
      </c>
      <c r="Q203" s="14"/>
      <c r="R203" s="14"/>
      <c r="S203" s="14"/>
      <c r="T203" s="14" t="str">
        <f t="shared" si="58"/>
        <v>1.1+0.00580153020716593j</v>
      </c>
      <c r="U203" s="14" t="str">
        <f t="shared" si="59"/>
        <v>1+5.80680432553608j</v>
      </c>
      <c r="V203" s="96" t="str">
        <f t="shared" si="68"/>
        <v>0.0326532768474878-0.183809659033754j</v>
      </c>
      <c r="W203" s="14">
        <f t="shared" si="69"/>
        <v>-79.926652832932916</v>
      </c>
      <c r="X203" s="14"/>
      <c r="Y203" s="14"/>
      <c r="Z203" s="14"/>
      <c r="AA203" s="14" t="str">
        <f t="shared" si="60"/>
        <v>25-7.46476965002805j</v>
      </c>
      <c r="AB203" s="14">
        <f t="shared" si="61"/>
        <v>28.329702880471764</v>
      </c>
      <c r="AC203" s="14">
        <f t="shared" si="62"/>
        <v>-16.625140290838008</v>
      </c>
      <c r="AD203" s="14"/>
      <c r="AE203" s="14" t="str">
        <f t="shared" si="63"/>
        <v>33137.2549019608-0.000115827831426281j</v>
      </c>
      <c r="AF203" s="14" t="str">
        <f t="shared" si="64"/>
        <v>0.231818181818182+6.22454937065613E-10j</v>
      </c>
      <c r="AG203" s="14">
        <f t="shared" si="70"/>
        <v>-12.697050094485389</v>
      </c>
      <c r="AH203" s="14">
        <f t="shared" si="71"/>
        <v>1.5384488201582335E-7</v>
      </c>
      <c r="AI203" s="14"/>
      <c r="AJ203" s="14"/>
      <c r="AK203" s="14"/>
      <c r="AL203" s="14" t="str">
        <f t="shared" si="65"/>
        <v>-0.642449946313571-2.87408629821021j</v>
      </c>
      <c r="AM203" s="14">
        <f t="shared" si="72"/>
        <v>9.3817505397668164</v>
      </c>
      <c r="AN203" s="14">
        <f t="shared" si="73"/>
        <v>-102.60029513826993</v>
      </c>
      <c r="AO203" s="14">
        <f t="shared" si="66"/>
        <v>77.399704861730072</v>
      </c>
      <c r="AP203" s="14">
        <f t="shared" si="74"/>
        <v>-9.3817505397668164</v>
      </c>
      <c r="AQ203" s="28">
        <f t="shared" si="75"/>
        <v>-77.399704861730072</v>
      </c>
      <c r="AR203" s="14"/>
      <c r="AS203" s="17"/>
      <c r="AU203"/>
      <c r="AV203"/>
      <c r="AW203"/>
      <c r="AX203"/>
      <c r="AY203"/>
      <c r="AZ203"/>
      <c r="BA203"/>
      <c r="BB203"/>
      <c r="BC203"/>
      <c r="BD203"/>
      <c r="BE203"/>
      <c r="BF203"/>
      <c r="BG203"/>
      <c r="BH203"/>
      <c r="BI203"/>
      <c r="BJ203"/>
      <c r="BK203"/>
      <c r="BL203"/>
      <c r="BM203"/>
      <c r="BN203"/>
      <c r="BO203"/>
      <c r="BP203"/>
      <c r="BQ203"/>
      <c r="BR203"/>
      <c r="BS203"/>
      <c r="BT203"/>
    </row>
    <row r="204" spans="9:72" ht="15" hidden="1" x14ac:dyDescent="0.25">
      <c r="I204" s="16">
        <v>90</v>
      </c>
      <c r="J204" s="14">
        <f t="shared" si="52"/>
        <v>17782.794100389241</v>
      </c>
      <c r="K204" s="14" t="str">
        <f t="shared" si="67"/>
        <v>111732.590612166j</v>
      </c>
      <c r="L204" s="14">
        <f t="shared" si="53"/>
        <v>0.99494035574373052</v>
      </c>
      <c r="M204" s="14" t="str">
        <f t="shared" si="54"/>
        <v>0.111732590612166j</v>
      </c>
      <c r="N204" s="14" t="str">
        <f t="shared" si="55"/>
        <v>2.59156041614944-0.291034288993001j</v>
      </c>
      <c r="O204" s="14">
        <f t="shared" si="56"/>
        <v>8.3256551725426462</v>
      </c>
      <c r="P204" s="14">
        <f t="shared" si="57"/>
        <v>-6.4075153915687117</v>
      </c>
      <c r="Q204" s="14"/>
      <c r="R204" s="14"/>
      <c r="S204" s="14"/>
      <c r="T204" s="14" t="str">
        <f t="shared" si="58"/>
        <v>1.1+0.00614529248366913j</v>
      </c>
      <c r="U204" s="14" t="str">
        <f t="shared" si="59"/>
        <v>1+6.15087911319974j</v>
      </c>
      <c r="V204" s="96" t="str">
        <f t="shared" si="68"/>
        <v>0.0292995584958826-0.174072749894629j</v>
      </c>
      <c r="W204" s="14">
        <f t="shared" si="69"/>
        <v>-80.445651192354248</v>
      </c>
      <c r="X204" s="14"/>
      <c r="Y204" s="14"/>
      <c r="Z204" s="14"/>
      <c r="AA204" s="14" t="str">
        <f t="shared" si="60"/>
        <v>25-7.047196977078j</v>
      </c>
      <c r="AB204" s="14">
        <f t="shared" si="61"/>
        <v>28.290868836402399</v>
      </c>
      <c r="AC204" s="14">
        <f t="shared" si="62"/>
        <v>-15.742500906563293</v>
      </c>
      <c r="AD204" s="14"/>
      <c r="AE204" s="14" t="str">
        <f t="shared" si="63"/>
        <v>33137.2549019608-0.000122691061917496j</v>
      </c>
      <c r="AF204" s="14" t="str">
        <f t="shared" si="64"/>
        <v>0.231818181818182+6.5933771084175E-10j</v>
      </c>
      <c r="AG204" s="14">
        <f t="shared" si="70"/>
        <v>-12.697050094485389</v>
      </c>
      <c r="AH204" s="14">
        <f t="shared" si="71"/>
        <v>1.629607643747225E-7</v>
      </c>
      <c r="AI204" s="14"/>
      <c r="AJ204" s="14"/>
      <c r="AK204" s="14"/>
      <c r="AL204" s="14" t="str">
        <f t="shared" si="65"/>
        <v>-0.604457464278029-2.70514811142704j</v>
      </c>
      <c r="AM204" s="14">
        <f t="shared" si="72"/>
        <v>8.8554186314874972</v>
      </c>
      <c r="AN204" s="14">
        <f t="shared" si="73"/>
        <v>-102.59566732752546</v>
      </c>
      <c r="AO204" s="14">
        <f t="shared" si="66"/>
        <v>77.404332672474538</v>
      </c>
      <c r="AP204" s="14">
        <f t="shared" si="74"/>
        <v>-8.8554186314874972</v>
      </c>
      <c r="AQ204" s="28">
        <f t="shared" si="75"/>
        <v>-77.404332672474538</v>
      </c>
      <c r="AR204" s="14"/>
      <c r="AS204" s="17"/>
      <c r="AU204"/>
      <c r="AV204"/>
      <c r="AW204"/>
      <c r="AX204"/>
      <c r="AY204"/>
      <c r="AZ204"/>
      <c r="BA204"/>
      <c r="BB204"/>
      <c r="BC204"/>
      <c r="BD204"/>
      <c r="BE204"/>
      <c r="BF204"/>
      <c r="BG204"/>
      <c r="BH204"/>
      <c r="BI204"/>
      <c r="BJ204"/>
      <c r="BK204"/>
      <c r="BL204"/>
      <c r="BM204"/>
      <c r="BN204"/>
      <c r="BO204"/>
      <c r="BP204"/>
      <c r="BQ204"/>
      <c r="BR204"/>
      <c r="BS204"/>
      <c r="BT204"/>
    </row>
    <row r="205" spans="9:72" ht="15" hidden="1" x14ac:dyDescent="0.25">
      <c r="I205" s="16">
        <v>91</v>
      </c>
      <c r="J205" s="14">
        <f t="shared" si="52"/>
        <v>18836.490894898016</v>
      </c>
      <c r="K205" s="14" t="str">
        <f t="shared" si="67"/>
        <v>118353.162829645j</v>
      </c>
      <c r="L205" s="14">
        <f t="shared" si="53"/>
        <v>0.99432298577226275</v>
      </c>
      <c r="M205" s="14" t="str">
        <f t="shared" si="54"/>
        <v>0.118353162829645j</v>
      </c>
      <c r="N205" s="14" t="str">
        <f t="shared" si="55"/>
        <v>2.58918985339847-0.308188398237753j</v>
      </c>
      <c r="O205" s="14">
        <f t="shared" si="56"/>
        <v>8.3243764333352939</v>
      </c>
      <c r="P205" s="14">
        <f t="shared" si="57"/>
        <v>-6.7879165595002551</v>
      </c>
      <c r="Q205" s="14"/>
      <c r="R205" s="14"/>
      <c r="S205" s="14"/>
      <c r="T205" s="14" t="str">
        <f t="shared" si="58"/>
        <v>1.1+0.00650942395563047j</v>
      </c>
      <c r="U205" s="14" t="str">
        <f t="shared" si="59"/>
        <v>1+6.51534161377196j</v>
      </c>
      <c r="V205" s="96" t="str">
        <f t="shared" si="68"/>
        <v>0.0262927417854898-0.164796770739532j</v>
      </c>
      <c r="W205" s="14">
        <f t="shared" si="69"/>
        <v>-80.935062029755017</v>
      </c>
      <c r="X205" s="14"/>
      <c r="Y205" s="14"/>
      <c r="Z205" s="14"/>
      <c r="AA205" s="14" t="str">
        <f t="shared" si="60"/>
        <v>25-6.6529829535398j</v>
      </c>
      <c r="AB205" s="14">
        <f t="shared" si="61"/>
        <v>28.255962851341877</v>
      </c>
      <c r="AC205" s="14">
        <f t="shared" si="62"/>
        <v>-14.902134472127059</v>
      </c>
      <c r="AD205" s="14"/>
      <c r="AE205" s="14" t="str">
        <f t="shared" si="63"/>
        <v>33137.2549019608-0.000129960964382064j</v>
      </c>
      <c r="AF205" s="14" t="str">
        <f t="shared" si="64"/>
        <v>0.231818181818182+6.98405926358984E-10j</v>
      </c>
      <c r="AG205" s="14">
        <f t="shared" si="70"/>
        <v>-12.697050094485389</v>
      </c>
      <c r="AH205" s="14">
        <f t="shared" si="71"/>
        <v>1.7261679672166182E-7</v>
      </c>
      <c r="AI205" s="14"/>
      <c r="AJ205" s="14"/>
      <c r="AK205" s="14"/>
      <c r="AL205" s="14" t="str">
        <f t="shared" si="65"/>
        <v>-0.570379555085818-2.54648815616213j</v>
      </c>
      <c r="AM205" s="14">
        <f t="shared" si="72"/>
        <v>8.3314295174290081</v>
      </c>
      <c r="AN205" s="14">
        <f t="shared" si="73"/>
        <v>-102.62511288876551</v>
      </c>
      <c r="AO205" s="14">
        <f t="shared" si="66"/>
        <v>77.374887111234486</v>
      </c>
      <c r="AP205" s="14">
        <f t="shared" si="74"/>
        <v>-8.3314295174290081</v>
      </c>
      <c r="AQ205" s="28">
        <f t="shared" si="75"/>
        <v>-77.374887111234486</v>
      </c>
      <c r="AR205" s="14"/>
      <c r="AS205" s="17"/>
      <c r="AU205"/>
      <c r="AV205"/>
      <c r="AW205"/>
      <c r="AX205"/>
      <c r="AY205"/>
      <c r="AZ205"/>
      <c r="BA205"/>
      <c r="BB205"/>
      <c r="BC205"/>
      <c r="BD205"/>
      <c r="BE205"/>
      <c r="BF205"/>
      <c r="BG205"/>
      <c r="BH205"/>
      <c r="BI205"/>
      <c r="BJ205"/>
      <c r="BK205"/>
      <c r="BL205"/>
      <c r="BM205"/>
      <c r="BN205"/>
      <c r="BO205"/>
      <c r="BP205"/>
      <c r="BQ205"/>
      <c r="BR205"/>
      <c r="BS205"/>
      <c r="BT205"/>
    </row>
    <row r="206" spans="9:72" ht="15" hidden="1" x14ac:dyDescent="0.25">
      <c r="I206" s="16">
        <v>92</v>
      </c>
      <c r="J206" s="14">
        <f t="shared" si="52"/>
        <v>19952.623149688818</v>
      </c>
      <c r="K206" s="14" t="str">
        <f t="shared" si="67"/>
        <v>125366.028613816j</v>
      </c>
      <c r="L206" s="14">
        <f t="shared" si="53"/>
        <v>0.99363028527114405</v>
      </c>
      <c r="M206" s="14" t="str">
        <f t="shared" si="54"/>
        <v>0.125366028613816j</v>
      </c>
      <c r="N206" s="14" t="str">
        <f t="shared" si="55"/>
        <v>2.58652935914583-0.326341616651374j</v>
      </c>
      <c r="O206" s="14">
        <f t="shared" si="56"/>
        <v>8.322938183123906</v>
      </c>
      <c r="P206" s="14">
        <f t="shared" si="57"/>
        <v>-7.1909942723247635</v>
      </c>
      <c r="Q206" s="14"/>
      <c r="R206" s="14"/>
      <c r="S206" s="14"/>
      <c r="T206" s="14" t="str">
        <f t="shared" si="58"/>
        <v>1.1+0.00689513157375988j</v>
      </c>
      <c r="U206" s="14" t="str">
        <f t="shared" si="59"/>
        <v>1+6.90139987519057j</v>
      </c>
      <c r="V206" s="96" t="str">
        <f t="shared" si="68"/>
        <v>0.0235986449035905-0.155968553418546j</v>
      </c>
      <c r="W206" s="14">
        <f t="shared" si="69"/>
        <v>-81.396186353803145</v>
      </c>
      <c r="X206" s="14"/>
      <c r="Y206" s="14"/>
      <c r="Z206" s="14"/>
      <c r="AA206" s="14" t="str">
        <f t="shared" si="60"/>
        <v>25-6.2808209170341j</v>
      </c>
      <c r="AB206" s="14">
        <f t="shared" si="61"/>
        <v>28.224614635042489</v>
      </c>
      <c r="AC206" s="14">
        <f t="shared" si="62"/>
        <v>-14.102705418803351</v>
      </c>
      <c r="AD206" s="14"/>
      <c r="AE206" s="14" t="str">
        <f t="shared" si="63"/>
        <v>33137.2549019608-0.000137661635649335j</v>
      </c>
      <c r="AF206" s="14" t="str">
        <f t="shared" si="64"/>
        <v>0.231818181818182+7.39789079181653E-10j</v>
      </c>
      <c r="AG206" s="14">
        <f t="shared" si="70"/>
        <v>-12.697050094485389</v>
      </c>
      <c r="AH206" s="14">
        <f t="shared" si="71"/>
        <v>1.8284498495559204E-7</v>
      </c>
      <c r="AI206" s="14"/>
      <c r="AJ206" s="14"/>
      <c r="AK206" s="14"/>
      <c r="AL206" s="14" t="str">
        <f t="shared" si="65"/>
        <v>-0.539828614587147-2.39738164614379j</v>
      </c>
      <c r="AM206" s="14">
        <f t="shared" si="72"/>
        <v>7.8095450763047447</v>
      </c>
      <c r="AN206" s="14">
        <f t="shared" si="73"/>
        <v>-102.68988586208627</v>
      </c>
      <c r="AO206" s="14">
        <f t="shared" si="66"/>
        <v>77.310114137913729</v>
      </c>
      <c r="AP206" s="14">
        <f t="shared" si="74"/>
        <v>-7.8095450763047447</v>
      </c>
      <c r="AQ206" s="28">
        <f t="shared" si="75"/>
        <v>-77.310114137913729</v>
      </c>
      <c r="AR206" s="14"/>
      <c r="AS206" s="17"/>
      <c r="AU206"/>
      <c r="AV206"/>
      <c r="AW206"/>
      <c r="AX206"/>
      <c r="AY206"/>
      <c r="AZ206"/>
      <c r="BA206"/>
      <c r="BB206"/>
      <c r="BC206"/>
      <c r="BD206"/>
      <c r="BE206"/>
      <c r="BF206"/>
      <c r="BG206"/>
      <c r="BH206"/>
      <c r="BI206"/>
      <c r="BJ206"/>
      <c r="BK206"/>
      <c r="BL206"/>
      <c r="BM206"/>
      <c r="BN206"/>
      <c r="BO206"/>
      <c r="BP206"/>
      <c r="BQ206"/>
      <c r="BR206"/>
      <c r="BS206"/>
      <c r="BT206"/>
    </row>
    <row r="207" spans="9:72" ht="15" hidden="1" x14ac:dyDescent="0.25">
      <c r="I207" s="16">
        <v>93</v>
      </c>
      <c r="J207" s="14">
        <f t="shared" si="52"/>
        <v>21134.890398366486</v>
      </c>
      <c r="K207" s="14" t="str">
        <f t="shared" si="67"/>
        <v>132794.432819867j</v>
      </c>
      <c r="L207" s="14">
        <f t="shared" si="53"/>
        <v>0.99285306252558458</v>
      </c>
      <c r="M207" s="14" t="str">
        <f t="shared" si="54"/>
        <v>0.132794432819867j</v>
      </c>
      <c r="N207" s="14" t="str">
        <f t="shared" si="55"/>
        <v>2.5835433905427-0.345549802042125j</v>
      </c>
      <c r="O207" s="14">
        <f t="shared" si="56"/>
        <v>8.3213200618057357</v>
      </c>
      <c r="P207" s="14">
        <f t="shared" si="57"/>
        <v>-7.6181173611818771</v>
      </c>
      <c r="Q207" s="14"/>
      <c r="R207" s="14"/>
      <c r="S207" s="14"/>
      <c r="T207" s="14" t="str">
        <f t="shared" si="58"/>
        <v>1.1+0.00730369380509268j</v>
      </c>
      <c r="U207" s="14" t="str">
        <f t="shared" si="59"/>
        <v>1+7.31033352673368j</v>
      </c>
      <c r="V207" s="96" t="str">
        <f t="shared" si="68"/>
        <v>0.0211861086386091-0.147573826476754j</v>
      </c>
      <c r="W207" s="14">
        <f t="shared" si="69"/>
        <v>-81.830280191790038</v>
      </c>
      <c r="X207" s="14"/>
      <c r="Y207" s="14"/>
      <c r="Z207" s="14"/>
      <c r="AA207" s="14" t="str">
        <f t="shared" si="60"/>
        <v>25-5.92947729873015j</v>
      </c>
      <c r="AB207" s="14">
        <f t="shared" si="61"/>
        <v>28.196483517526659</v>
      </c>
      <c r="AC207" s="14">
        <f t="shared" si="62"/>
        <v>-13.342812259425688</v>
      </c>
      <c r="AD207" s="14"/>
      <c r="AE207" s="14" t="str">
        <f t="shared" si="63"/>
        <v>33137.2549019608-0.000145818600375556j</v>
      </c>
      <c r="AF207" s="14" t="str">
        <f t="shared" si="64"/>
        <v>0.231818181818182+7.83624337968638E-10j</v>
      </c>
      <c r="AG207" s="14">
        <f t="shared" si="70"/>
        <v>-12.697050094485389</v>
      </c>
      <c r="AH207" s="14">
        <f t="shared" si="71"/>
        <v>1.9367923144419516E-7</v>
      </c>
      <c r="AI207" s="14"/>
      <c r="AJ207" s="14"/>
      <c r="AK207" s="14"/>
      <c r="AL207" s="14" t="str">
        <f t="shared" si="65"/>
        <v>-0.512451079543262-2.25716470214579j</v>
      </c>
      <c r="AM207" s="14">
        <f t="shared" si="72"/>
        <v>7.2895395998278296</v>
      </c>
      <c r="AN207" s="14">
        <f t="shared" si="73"/>
        <v>-102.79120961871836</v>
      </c>
      <c r="AO207" s="14">
        <f t="shared" si="66"/>
        <v>77.208790381281645</v>
      </c>
      <c r="AP207" s="14">
        <f t="shared" si="74"/>
        <v>-7.2895395998278296</v>
      </c>
      <c r="AQ207" s="28">
        <f t="shared" si="75"/>
        <v>-77.208790381281645</v>
      </c>
      <c r="AR207" s="14"/>
      <c r="AS207" s="17"/>
      <c r="AU207"/>
      <c r="AV207"/>
      <c r="AW207"/>
      <c r="AX207"/>
      <c r="AY207"/>
      <c r="AZ207"/>
      <c r="BA207"/>
      <c r="BB207"/>
      <c r="BC207"/>
      <c r="BD207"/>
      <c r="BE207"/>
      <c r="BF207"/>
      <c r="BG207"/>
      <c r="BH207"/>
      <c r="BI207"/>
      <c r="BJ207"/>
      <c r="BK207"/>
      <c r="BL207"/>
      <c r="BM207"/>
      <c r="BN207"/>
      <c r="BO207"/>
      <c r="BP207"/>
      <c r="BQ207"/>
      <c r="BR207"/>
      <c r="BS207"/>
      <c r="BT207"/>
    </row>
    <row r="208" spans="9:72" ht="15" hidden="1" x14ac:dyDescent="0.25">
      <c r="I208" s="16">
        <v>94</v>
      </c>
      <c r="J208" s="14">
        <f t="shared" si="52"/>
        <v>22387.211385683411</v>
      </c>
      <c r="K208" s="14" t="str">
        <f t="shared" si="67"/>
        <v>140662.99764725j</v>
      </c>
      <c r="L208" s="14">
        <f t="shared" si="53"/>
        <v>0.99198100426196356</v>
      </c>
      <c r="M208" s="14" t="str">
        <f t="shared" si="54"/>
        <v>0.14066299764725j</v>
      </c>
      <c r="N208" s="14" t="str">
        <f t="shared" si="55"/>
        <v>2.58019202901753-0.365871467042025j</v>
      </c>
      <c r="O208" s="14">
        <f t="shared" si="56"/>
        <v>8.3194989946547047</v>
      </c>
      <c r="P208" s="14">
        <f t="shared" si="57"/>
        <v>-8.0707403276943079</v>
      </c>
      <c r="Q208" s="14"/>
      <c r="R208" s="14"/>
      <c r="S208" s="14"/>
      <c r="T208" s="14" t="str">
        <f t="shared" si="58"/>
        <v>1.1+0.00773646487059875j</v>
      </c>
      <c r="U208" s="14" t="str">
        <f t="shared" si="59"/>
        <v>1+7.74349802048111j</v>
      </c>
      <c r="V208" s="96" t="str">
        <f t="shared" si="68"/>
        <v>0.0190268009010501-0.139597530242771j</v>
      </c>
      <c r="W208" s="14">
        <f t="shared" si="69"/>
        <v>-82.238551544168686</v>
      </c>
      <c r="X208" s="14"/>
      <c r="Y208" s="14"/>
      <c r="Z208" s="14"/>
      <c r="AA208" s="14" t="str">
        <f t="shared" si="60"/>
        <v>25-5.59778753455665j</v>
      </c>
      <c r="AB208" s="14">
        <f t="shared" si="61"/>
        <v>28.171257133154054</v>
      </c>
      <c r="AC208" s="14">
        <f t="shared" si="62"/>
        <v>-12.621008456819931</v>
      </c>
      <c r="AD208" s="14"/>
      <c r="AE208" s="14" t="str">
        <f t="shared" si="63"/>
        <v>33137.2549019608-0.000154458895647947j</v>
      </c>
      <c r="AF208" s="14" t="str">
        <f t="shared" si="64"/>
        <v>0.231818181818182+8.30056999132872E-10j</v>
      </c>
      <c r="AG208" s="14">
        <f t="shared" si="70"/>
        <v>-12.697050094485389</v>
      </c>
      <c r="AH208" s="14">
        <f t="shared" si="71"/>
        <v>2.0515544739673937E-7</v>
      </c>
      <c r="AI208" s="14"/>
      <c r="AJ208" s="14"/>
      <c r="AK208" s="14"/>
      <c r="AL208" s="14" t="str">
        <f t="shared" si="65"/>
        <v>-0.487925197282735-2.1252280504882j</v>
      </c>
      <c r="AM208" s="14">
        <f t="shared" si="72"/>
        <v>6.7711994739333781</v>
      </c>
      <c r="AN208" s="14">
        <f t="shared" si="73"/>
        <v>-102.93030012352747</v>
      </c>
      <c r="AO208" s="14">
        <f t="shared" si="66"/>
        <v>77.069699876472527</v>
      </c>
      <c r="AP208" s="14">
        <f t="shared" si="74"/>
        <v>-6.7711994739333781</v>
      </c>
      <c r="AQ208" s="28">
        <f t="shared" si="75"/>
        <v>-77.069699876472527</v>
      </c>
      <c r="AR208" s="14"/>
      <c r="AS208" s="17"/>
      <c r="AU208"/>
      <c r="AV208"/>
      <c r="AW208"/>
      <c r="AX208"/>
      <c r="AY208"/>
      <c r="AZ208"/>
      <c r="BA208"/>
      <c r="BB208"/>
      <c r="BC208"/>
      <c r="BD208"/>
      <c r="BE208"/>
      <c r="BF208"/>
      <c r="BG208"/>
      <c r="BH208"/>
      <c r="BI208"/>
      <c r="BJ208"/>
      <c r="BK208"/>
      <c r="BL208"/>
      <c r="BM208"/>
      <c r="BN208"/>
      <c r="BO208"/>
      <c r="BP208"/>
      <c r="BQ208"/>
      <c r="BR208"/>
      <c r="BS208"/>
      <c r="BT208"/>
    </row>
    <row r="209" spans="9:72" ht="15" hidden="1" x14ac:dyDescent="0.25">
      <c r="I209" s="16">
        <v>95</v>
      </c>
      <c r="J209" s="14">
        <f t="shared" si="52"/>
        <v>23713.737056616563</v>
      </c>
      <c r="K209" s="14" t="str">
        <f t="shared" si="67"/>
        <v>148997.804252453j</v>
      </c>
      <c r="L209" s="14">
        <f t="shared" si="53"/>
        <v>0.99100253879695444</v>
      </c>
      <c r="M209" s="14" t="str">
        <f t="shared" si="54"/>
        <v>0.148997804252453j</v>
      </c>
      <c r="N209" s="14" t="str">
        <f t="shared" si="55"/>
        <v>2.57643043798644-0.387367804864745j</v>
      </c>
      <c r="O209" s="14">
        <f t="shared" si="56"/>
        <v>8.3174488022409712</v>
      </c>
      <c r="P209" s="14">
        <f t="shared" si="57"/>
        <v>-8.5504092199826474</v>
      </c>
      <c r="Q209" s="14"/>
      <c r="R209" s="14"/>
      <c r="S209" s="14"/>
      <c r="T209" s="14" t="str">
        <f t="shared" si="58"/>
        <v>1.1+0.00819487923388491j</v>
      </c>
      <c r="U209" s="14" t="str">
        <f t="shared" si="59"/>
        <v>1+8.20232912409753j</v>
      </c>
      <c r="V209" s="96" t="str">
        <f t="shared" si="68"/>
        <v>0.0170950177992022-0.132024083137477j</v>
      </c>
      <c r="W209" s="14">
        <f t="shared" si="69"/>
        <v>-82.622158197124364</v>
      </c>
      <c r="X209" s="14"/>
      <c r="Y209" s="14"/>
      <c r="Z209" s="14"/>
      <c r="AA209" s="14" t="str">
        <f t="shared" si="60"/>
        <v>25-5.284652205136j</v>
      </c>
      <c r="AB209" s="14">
        <f t="shared" si="61"/>
        <v>28.148649931496401</v>
      </c>
      <c r="AC209" s="14">
        <f t="shared" si="62"/>
        <v>-11.935820518858836</v>
      </c>
      <c r="AD209" s="14"/>
      <c r="AE209" s="14" t="str">
        <f t="shared" si="63"/>
        <v>33137.2549019608-0.000163611160601857j</v>
      </c>
      <c r="AF209" s="14" t="str">
        <f t="shared" si="64"/>
        <v>0.231818181818182+8.79240968440971E-10j</v>
      </c>
      <c r="AG209" s="14">
        <f t="shared" si="70"/>
        <v>-12.697050094485389</v>
      </c>
      <c r="AH209" s="14">
        <f t="shared" si="71"/>
        <v>2.1731167189540819E-7</v>
      </c>
      <c r="AI209" s="14"/>
      <c r="AJ209" s="14"/>
      <c r="AK209" s="14"/>
      <c r="AL209" s="14" t="str">
        <f t="shared" si="65"/>
        <v>-0.465958753315941-2.00101142429106j</v>
      </c>
      <c r="AM209" s="14">
        <f t="shared" si="72"/>
        <v>6.2543225442423793</v>
      </c>
      <c r="AN209" s="14">
        <f t="shared" si="73"/>
        <v>-103.10838771865421</v>
      </c>
      <c r="AO209" s="14">
        <f t="shared" si="66"/>
        <v>76.891612281345786</v>
      </c>
      <c r="AP209" s="14">
        <f t="shared" si="74"/>
        <v>-6.2543225442423793</v>
      </c>
      <c r="AQ209" s="28">
        <f t="shared" si="75"/>
        <v>-76.891612281345786</v>
      </c>
      <c r="AR209" s="14"/>
      <c r="AS209" s="17"/>
      <c r="AU209"/>
      <c r="AV209"/>
      <c r="AW209"/>
      <c r="AX209"/>
      <c r="AY209"/>
      <c r="AZ209"/>
      <c r="BA209"/>
      <c r="BB209"/>
      <c r="BC209"/>
      <c r="BD209"/>
      <c r="BE209"/>
      <c r="BF209"/>
      <c r="BG209"/>
      <c r="BH209"/>
      <c r="BI209"/>
      <c r="BJ209"/>
      <c r="BK209"/>
      <c r="BL209"/>
      <c r="BM209"/>
      <c r="BN209"/>
      <c r="BO209"/>
      <c r="BP209"/>
      <c r="BQ209"/>
      <c r="BR209"/>
      <c r="BS209"/>
      <c r="BT209"/>
    </row>
    <row r="210" spans="9:72" ht="15" hidden="1" x14ac:dyDescent="0.25">
      <c r="I210" s="16">
        <v>96</v>
      </c>
      <c r="J210" s="14">
        <f t="shared" si="52"/>
        <v>25118.864315095827</v>
      </c>
      <c r="K210" s="14" t="str">
        <f t="shared" si="67"/>
        <v>157826.479197648j</v>
      </c>
      <c r="L210" s="14">
        <f t="shared" si="53"/>
        <v>0.98990468248831687</v>
      </c>
      <c r="M210" s="14" t="str">
        <f t="shared" si="54"/>
        <v>0.157826479197648j</v>
      </c>
      <c r="N210" s="14" t="str">
        <f t="shared" si="55"/>
        <v>2.57220825291773-0.410102689180815j</v>
      </c>
      <c r="O210" s="14">
        <f t="shared" si="56"/>
        <v>8.3151397478459081</v>
      </c>
      <c r="P210" s="14">
        <f t="shared" si="57"/>
        <v>-9.0587679875449574</v>
      </c>
      <c r="Q210" s="14"/>
      <c r="R210" s="14"/>
      <c r="S210" s="14"/>
      <c r="T210" s="14" t="str">
        <f t="shared" si="58"/>
        <v>1.1+0.00868045635587064j</v>
      </c>
      <c r="U210" s="14" t="str">
        <f t="shared" si="59"/>
        <v>1+8.68834767983052j</v>
      </c>
      <c r="V210" s="96" t="str">
        <f t="shared" si="68"/>
        <v>0.0153674859796304-0.124837604800079j</v>
      </c>
      <c r="W210" s="14">
        <f t="shared" si="69"/>
        <v>-82.982206254496191</v>
      </c>
      <c r="X210" s="14"/>
      <c r="Y210" s="14"/>
      <c r="Z210" s="14"/>
      <c r="AA210" s="14" t="str">
        <f t="shared" si="60"/>
        <v>25-4.98903339164704j</v>
      </c>
      <c r="AB210" s="14">
        <f t="shared" si="61"/>
        <v>28.128401579455161</v>
      </c>
      <c r="AC210" s="14">
        <f t="shared" si="62"/>
        <v>-11.2857634991254</v>
      </c>
      <c r="AD210" s="14"/>
      <c r="AE210" s="14" t="str">
        <f t="shared" si="63"/>
        <v>33137.2549019608-0.000173305731348098j</v>
      </c>
      <c r="AF210" s="14" t="str">
        <f t="shared" si="64"/>
        <v>0.231818181818182+9.31339271149592E-10j</v>
      </c>
      <c r="AG210" s="14">
        <f t="shared" si="70"/>
        <v>-12.697050094485389</v>
      </c>
      <c r="AH210" s="14">
        <f t="shared" si="71"/>
        <v>2.3018819797971743E-7</v>
      </c>
      <c r="AI210" s="14"/>
      <c r="AJ210" s="14"/>
      <c r="AK210" s="14"/>
      <c r="AL210" s="14" t="str">
        <f t="shared" si="65"/>
        <v>-0.446286809633226-1.88399859562152j</v>
      </c>
      <c r="AM210" s="14">
        <f t="shared" si="72"/>
        <v>5.7387172203394545</v>
      </c>
      <c r="AN210" s="14">
        <f t="shared" si="73"/>
        <v>-103.32673751097836</v>
      </c>
      <c r="AO210" s="14">
        <f t="shared" si="66"/>
        <v>76.673262489021639</v>
      </c>
      <c r="AP210" s="14">
        <f t="shared" si="74"/>
        <v>-5.7387172203394545</v>
      </c>
      <c r="AQ210" s="28">
        <f t="shared" si="75"/>
        <v>-76.673262489021639</v>
      </c>
      <c r="AR210" s="14"/>
      <c r="AS210" s="17"/>
      <c r="AU210"/>
      <c r="AV210"/>
      <c r="AW210"/>
      <c r="AX210"/>
      <c r="AY210"/>
      <c r="AZ210"/>
      <c r="BA210"/>
      <c r="BB210"/>
      <c r="BC210"/>
      <c r="BD210"/>
      <c r="BE210"/>
      <c r="BF210"/>
      <c r="BG210"/>
      <c r="BH210"/>
      <c r="BI210"/>
      <c r="BJ210"/>
      <c r="BK210"/>
      <c r="BL210"/>
      <c r="BM210"/>
      <c r="BN210"/>
      <c r="BO210"/>
      <c r="BP210"/>
      <c r="BQ210"/>
      <c r="BR210"/>
      <c r="BS210"/>
      <c r="BT210"/>
    </row>
    <row r="211" spans="9:72" ht="15" hidden="1" x14ac:dyDescent="0.25">
      <c r="I211" s="16">
        <v>97</v>
      </c>
      <c r="J211" s="14">
        <f t="shared" si="52"/>
        <v>26607.250597988117</v>
      </c>
      <c r="K211" s="14" t="str">
        <f t="shared" si="67"/>
        <v>167178.286021724j</v>
      </c>
      <c r="L211" s="14">
        <f t="shared" si="53"/>
        <v>0.98867286744985383</v>
      </c>
      <c r="M211" s="14" t="str">
        <f t="shared" si="54"/>
        <v>0.167178286021724j</v>
      </c>
      <c r="N211" s="14" t="str">
        <f t="shared" si="55"/>
        <v>2.56746889539634-0.434142640581992j</v>
      </c>
      <c r="O211" s="14">
        <f t="shared" si="56"/>
        <v>8.3125380110239462</v>
      </c>
      <c r="P211" s="14">
        <f t="shared" si="57"/>
        <v>-9.5975653613379297</v>
      </c>
      <c r="Q211" s="14"/>
      <c r="R211" s="14"/>
      <c r="S211" s="14"/>
      <c r="T211" s="14" t="str">
        <f t="shared" si="58"/>
        <v>1.1+0.00919480573119482j</v>
      </c>
      <c r="U211" s="14" t="str">
        <f t="shared" si="59"/>
        <v>1+9.2031646454959j</v>
      </c>
      <c r="V211" s="96" t="str">
        <f t="shared" si="68"/>
        <v>0.0138231697412718-0.118022101320366j</v>
      </c>
      <c r="W211" s="14">
        <f t="shared" si="69"/>
        <v>-83.319749266686117</v>
      </c>
      <c r="X211" s="14"/>
      <c r="Y211" s="14"/>
      <c r="Z211" s="14"/>
      <c r="AA211" s="14" t="str">
        <f t="shared" si="60"/>
        <v>25-4.70995123553802j</v>
      </c>
      <c r="AB211" s="14">
        <f t="shared" si="61"/>
        <v>28.110275307471802</v>
      </c>
      <c r="AC211" s="14">
        <f t="shared" si="62"/>
        <v>-10.669354111708328</v>
      </c>
      <c r="AD211" s="14"/>
      <c r="AE211" s="14" t="str">
        <f t="shared" si="63"/>
        <v>33137.2549019608-0.000183574741525046j</v>
      </c>
      <c r="AF211" s="14" t="str">
        <f t="shared" si="64"/>
        <v>0.231818181818182+9.865245923691E-10j</v>
      </c>
      <c r="AG211" s="14">
        <f t="shared" si="70"/>
        <v>-12.697050094485389</v>
      </c>
      <c r="AH211" s="14">
        <f t="shared" si="71"/>
        <v>2.4382770620186142E-7</v>
      </c>
      <c r="AI211" s="14"/>
      <c r="AJ211" s="14"/>
      <c r="AK211" s="14"/>
      <c r="AL211" s="14" t="str">
        <f t="shared" si="65"/>
        <v>-0.42866949272609-1.77371297066397j</v>
      </c>
      <c r="AM211" s="14">
        <f t="shared" si="72"/>
        <v>5.224201361839679</v>
      </c>
      <c r="AN211" s="14">
        <f t="shared" si="73"/>
        <v>-103.58666849590468</v>
      </c>
      <c r="AO211" s="14">
        <f t="shared" si="66"/>
        <v>76.413331504095325</v>
      </c>
      <c r="AP211" s="14">
        <f t="shared" si="74"/>
        <v>-5.224201361839679</v>
      </c>
      <c r="AQ211" s="28">
        <f t="shared" si="75"/>
        <v>-76.413331504095325</v>
      </c>
      <c r="AR211" s="14"/>
      <c r="AS211" s="17"/>
      <c r="AU211"/>
      <c r="AV211"/>
      <c r="AW211"/>
      <c r="AX211"/>
      <c r="AY211"/>
      <c r="AZ211"/>
      <c r="BA211"/>
      <c r="BB211"/>
      <c r="BC211"/>
      <c r="BD211"/>
      <c r="BE211"/>
      <c r="BF211"/>
      <c r="BG211"/>
      <c r="BH211"/>
      <c r="BI211"/>
      <c r="BJ211"/>
      <c r="BK211"/>
      <c r="BL211"/>
      <c r="BM211"/>
      <c r="BN211"/>
      <c r="BO211"/>
      <c r="BP211"/>
      <c r="BQ211"/>
      <c r="BR211"/>
      <c r="BS211"/>
      <c r="BT211"/>
    </row>
    <row r="212" spans="9:72" ht="15" hidden="1" x14ac:dyDescent="0.25">
      <c r="I212" s="16">
        <v>98</v>
      </c>
      <c r="J212" s="14">
        <f t="shared" si="52"/>
        <v>28183.829312644553</v>
      </c>
      <c r="K212" s="14" t="str">
        <f t="shared" si="67"/>
        <v>177084.222237266j</v>
      </c>
      <c r="L212" s="14">
        <f t="shared" si="53"/>
        <v>0.98729074824441143</v>
      </c>
      <c r="M212" s="14" t="str">
        <f t="shared" si="54"/>
        <v>0.177084222237266j</v>
      </c>
      <c r="N212" s="14" t="str">
        <f t="shared" si="55"/>
        <v>2.56214880190334-0.459556750276439j</v>
      </c>
      <c r="O212" s="14">
        <f t="shared" si="56"/>
        <v>8.3096050736723974</v>
      </c>
      <c r="P212" s="14">
        <f t="shared" si="57"/>
        <v>-10.168662309321277</v>
      </c>
      <c r="Q212" s="14"/>
      <c r="R212" s="14"/>
      <c r="S212" s="14"/>
      <c r="T212" s="14" t="str">
        <f t="shared" si="58"/>
        <v>1.1+0.00973963222304963j</v>
      </c>
      <c r="U212" s="14" t="str">
        <f t="shared" si="59"/>
        <v>1+9.74848643416149j</v>
      </c>
      <c r="V212" s="96" t="str">
        <f t="shared" si="68"/>
        <v>0.0124430854491731-0.111561617477326j</v>
      </c>
      <c r="W212" s="14">
        <f t="shared" si="69"/>
        <v>-83.635787849454175</v>
      </c>
      <c r="X212" s="14"/>
      <c r="Y212" s="14"/>
      <c r="Z212" s="14"/>
      <c r="AA212" s="14" t="str">
        <f t="shared" si="60"/>
        <v>25-4.44648069068598j</v>
      </c>
      <c r="AB212" s="14">
        <f t="shared" si="61"/>
        <v>28.094056242185296</v>
      </c>
      <c r="AC212" s="14">
        <f t="shared" si="62"/>
        <v>-10.085121683524912</v>
      </c>
      <c r="AD212" s="14"/>
      <c r="AE212" s="14" t="str">
        <f t="shared" si="63"/>
        <v>33137.2549019608-0.000194452228808864j</v>
      </c>
      <c r="AF212" s="14" t="str">
        <f t="shared" si="64"/>
        <v>0.231818181818182+1.04497984944598E-09j</v>
      </c>
      <c r="AG212" s="14">
        <f t="shared" si="70"/>
        <v>-12.697050094485389</v>
      </c>
      <c r="AH212" s="14">
        <f t="shared" si="71"/>
        <v>2.582754060957563E-7</v>
      </c>
      <c r="AI212" s="14"/>
      <c r="AJ212" s="14"/>
      <c r="AK212" s="14"/>
      <c r="AL212" s="14" t="str">
        <f t="shared" si="65"/>
        <v>-0.412889859134211-1.66971368491954j</v>
      </c>
      <c r="AM212" s="14">
        <f t="shared" si="72"/>
        <v>4.710600977796183</v>
      </c>
      <c r="AN212" s="14">
        <f t="shared" si="73"/>
        <v>-103.88957158402498</v>
      </c>
      <c r="AO212" s="14">
        <f t="shared" si="66"/>
        <v>76.110428415975022</v>
      </c>
      <c r="AP212" s="14">
        <f t="shared" si="74"/>
        <v>-4.710600977796183</v>
      </c>
      <c r="AQ212" s="28">
        <f t="shared" si="75"/>
        <v>-76.110428415975022</v>
      </c>
      <c r="AR212" s="14"/>
      <c r="AS212" s="17"/>
      <c r="AU212"/>
      <c r="AV212"/>
      <c r="AW212"/>
      <c r="AX212"/>
      <c r="AY212"/>
      <c r="AZ212"/>
      <c r="BA212"/>
      <c r="BB212"/>
      <c r="BC212"/>
      <c r="BD212"/>
      <c r="BE212"/>
      <c r="BF212"/>
      <c r="BG212"/>
      <c r="BH212"/>
      <c r="BI212"/>
      <c r="BJ212"/>
      <c r="BK212"/>
      <c r="BL212"/>
      <c r="BM212"/>
      <c r="BN212"/>
      <c r="BO212"/>
      <c r="BP212"/>
      <c r="BQ212"/>
      <c r="BR212"/>
      <c r="BS212"/>
      <c r="BT212"/>
    </row>
    <row r="213" spans="9:72" ht="15" hidden="1" x14ac:dyDescent="0.25">
      <c r="I213" s="16">
        <v>99</v>
      </c>
      <c r="J213" s="14">
        <f t="shared" si="52"/>
        <v>29853.826189179606</v>
      </c>
      <c r="K213" s="14" t="str">
        <f t="shared" si="67"/>
        <v>187577.122074946j</v>
      </c>
      <c r="L213" s="14">
        <f t="shared" si="53"/>
        <v>0.98573998498986015</v>
      </c>
      <c r="M213" s="14" t="str">
        <f t="shared" si="54"/>
        <v>0.187577122074946j</v>
      </c>
      <c r="N213" s="14" t="str">
        <f t="shared" si="55"/>
        <v>2.55617655705059-0.486416549382367j</v>
      </c>
      <c r="O213" s="14">
        <f t="shared" si="56"/>
        <v>8.3062970021913412</v>
      </c>
      <c r="P213" s="14">
        <f t="shared" si="57"/>
        <v>-10.774040121364939</v>
      </c>
      <c r="Q213" s="14"/>
      <c r="R213" s="14"/>
      <c r="S213" s="14"/>
      <c r="T213" s="14" t="str">
        <f t="shared" si="58"/>
        <v>1.1+0.010316741714122j</v>
      </c>
      <c r="U213" s="14" t="str">
        <f t="shared" si="59"/>
        <v>1+10.3261205702258j</v>
      </c>
      <c r="V213" s="96" t="str">
        <f t="shared" si="68"/>
        <v>0.0112101249817003-0.105440360454216j</v>
      </c>
      <c r="W213" s="14">
        <f t="shared" si="69"/>
        <v>-83.931269699517998</v>
      </c>
      <c r="X213" s="14"/>
      <c r="Y213" s="14"/>
      <c r="Z213" s="14"/>
      <c r="AA213" s="14" t="str">
        <f t="shared" si="60"/>
        <v>25-4.19774845723746j</v>
      </c>
      <c r="AB213" s="14">
        <f t="shared" si="61"/>
        <v>28.079549758634283</v>
      </c>
      <c r="AC213" s="14">
        <f t="shared" si="62"/>
        <v>-9.5316171712378104</v>
      </c>
      <c r="AD213" s="14"/>
      <c r="AE213" s="14" t="str">
        <f t="shared" si="63"/>
        <v>33137.2549019608-0.000205974247734815j</v>
      </c>
      <c r="AF213" s="14" t="str">
        <f t="shared" si="64"/>
        <v>0.231818181818182+1.10689879826085E-09j</v>
      </c>
      <c r="AG213" s="14">
        <f t="shared" si="70"/>
        <v>-12.697050094485389</v>
      </c>
      <c r="AH213" s="14">
        <f t="shared" si="71"/>
        <v>2.7357918602860526E-7</v>
      </c>
      <c r="AI213" s="14"/>
      <c r="AJ213" s="14"/>
      <c r="AK213" s="14"/>
      <c r="AL213" s="14" t="str">
        <f t="shared" si="65"/>
        <v>-0.398751857216399-1.57159214078685j</v>
      </c>
      <c r="AM213" s="14">
        <f t="shared" si="72"/>
        <v>4.1977487599434582</v>
      </c>
      <c r="AN213" s="14">
        <f t="shared" si="73"/>
        <v>-104.23692671854157</v>
      </c>
      <c r="AO213" s="14">
        <f t="shared" si="66"/>
        <v>75.763073281458432</v>
      </c>
      <c r="AP213" s="14">
        <f t="shared" si="74"/>
        <v>-4.1977487599434582</v>
      </c>
      <c r="AQ213" s="28">
        <f t="shared" si="75"/>
        <v>-75.763073281458432</v>
      </c>
      <c r="AR213" s="14"/>
      <c r="AS213" s="17"/>
      <c r="AU213"/>
      <c r="AV213"/>
      <c r="AW213"/>
      <c r="AX213"/>
      <c r="AY213"/>
      <c r="AZ213"/>
      <c r="BA213"/>
      <c r="BB213"/>
      <c r="BC213"/>
      <c r="BD213"/>
      <c r="BE213"/>
      <c r="BF213"/>
      <c r="BG213"/>
      <c r="BH213"/>
      <c r="BI213"/>
      <c r="BJ213"/>
      <c r="BK213"/>
      <c r="BL213"/>
      <c r="BM213"/>
      <c r="BN213"/>
      <c r="BO213"/>
      <c r="BP213"/>
      <c r="BQ213"/>
      <c r="BR213"/>
      <c r="BS213"/>
      <c r="BT213"/>
    </row>
    <row r="214" spans="9:72" ht="15" hidden="1" x14ac:dyDescent="0.25">
      <c r="I214" s="16">
        <v>100</v>
      </c>
      <c r="J214" s="14">
        <f t="shared" si="52"/>
        <v>31622.776601683825</v>
      </c>
      <c r="K214" s="14" t="str">
        <f t="shared" si="67"/>
        <v>198691.765315922j</v>
      </c>
      <c r="L214" s="14">
        <f t="shared" si="53"/>
        <v>0.98399999999999999</v>
      </c>
      <c r="M214" s="14" t="str">
        <f t="shared" si="54"/>
        <v>0.198691765315922j</v>
      </c>
      <c r="N214" s="14" t="str">
        <f t="shared" si="55"/>
        <v>2.54947192002216-0.514795809362374j</v>
      </c>
      <c r="O214" s="14">
        <f t="shared" si="56"/>
        <v>8.3025636059441439</v>
      </c>
      <c r="P214" s="14">
        <f t="shared" si="57"/>
        <v>-11.415809180439439</v>
      </c>
      <c r="Q214" s="14"/>
      <c r="R214" s="14"/>
      <c r="S214" s="14"/>
      <c r="T214" s="14" t="str">
        <f t="shared" si="58"/>
        <v>1.1+0.0109280470923757j</v>
      </c>
      <c r="U214" s="14" t="str">
        <f t="shared" si="59"/>
        <v>1+10.9379816806415j</v>
      </c>
      <c r="V214" s="96" t="str">
        <f t="shared" si="68"/>
        <v>0.0101088893158626-0.0996427990561616j</v>
      </c>
      <c r="W214" s="14">
        <f t="shared" si="69"/>
        <v>-84.207089926579769</v>
      </c>
      <c r="X214" s="14"/>
      <c r="Y214" s="14"/>
      <c r="Z214" s="14"/>
      <c r="AA214" s="14" t="str">
        <f t="shared" si="60"/>
        <v>25-3.9629300869675j</v>
      </c>
      <c r="AB214" s="14">
        <f t="shared" si="61"/>
        <v>28.066579877119096</v>
      </c>
      <c r="AC214" s="14">
        <f t="shared" si="62"/>
        <v>-9.0074204652778462</v>
      </c>
      <c r="AD214" s="14"/>
      <c r="AE214" s="14" t="str">
        <f t="shared" si="63"/>
        <v>33137.2549019608-0.000218178989203693j</v>
      </c>
      <c r="AF214" s="14" t="str">
        <f t="shared" si="64"/>
        <v>0.231818181818182+1.17248667545208E-09j</v>
      </c>
      <c r="AG214" s="14">
        <f t="shared" si="70"/>
        <v>-12.697050094485389</v>
      </c>
      <c r="AH214" s="14">
        <f t="shared" si="71"/>
        <v>2.8978977193177316E-7</v>
      </c>
      <c r="AI214" s="14"/>
      <c r="AJ214" s="14"/>
      <c r="AK214" s="14"/>
      <c r="AL214" s="14" t="str">
        <f t="shared" si="65"/>
        <v>-0.386078396554726-1.47896893537232j</v>
      </c>
      <c r="AM214" s="14">
        <f t="shared" si="72"/>
        <v>3.6854824595568725</v>
      </c>
      <c r="AN214" s="14">
        <f t="shared" si="73"/>
        <v>-104.63031928250724</v>
      </c>
      <c r="AO214" s="14">
        <f t="shared" si="66"/>
        <v>75.369680717492756</v>
      </c>
      <c r="AP214" s="14">
        <f t="shared" si="74"/>
        <v>-3.6854824595568725</v>
      </c>
      <c r="AQ214" s="28">
        <f t="shared" si="75"/>
        <v>-75.369680717492756</v>
      </c>
      <c r="AR214" s="14"/>
      <c r="AS214" s="17"/>
      <c r="AU214"/>
      <c r="AV214"/>
      <c r="AW214"/>
      <c r="AX214"/>
      <c r="AY214"/>
      <c r="AZ214"/>
      <c r="BA214"/>
      <c r="BB214"/>
      <c r="BC214"/>
      <c r="BD214"/>
      <c r="BE214"/>
      <c r="BF214"/>
      <c r="BG214"/>
      <c r="BH214"/>
      <c r="BI214"/>
      <c r="BJ214"/>
      <c r="BK214"/>
      <c r="BL214"/>
      <c r="BM214"/>
      <c r="BN214"/>
      <c r="BO214"/>
      <c r="BP214"/>
      <c r="BQ214"/>
      <c r="BR214"/>
      <c r="BS214"/>
      <c r="BT214"/>
    </row>
    <row r="215" spans="9:72" ht="15" hidden="1" x14ac:dyDescent="0.25">
      <c r="I215" s="16">
        <v>101</v>
      </c>
      <c r="J215" s="14">
        <f t="shared" si="52"/>
        <v>33496.543915782822</v>
      </c>
      <c r="K215" s="14" t="str">
        <f t="shared" si="67"/>
        <v>210464.992572942j</v>
      </c>
      <c r="L215" s="14">
        <f t="shared" si="53"/>
        <v>0.98204770473116865</v>
      </c>
      <c r="M215" s="14" t="str">
        <f t="shared" si="54"/>
        <v>0.210464992572942j</v>
      </c>
      <c r="N215" s="14" t="str">
        <f t="shared" si="55"/>
        <v>2.54194473202272-0.544770255628714j</v>
      </c>
      <c r="O215" s="14">
        <f t="shared" si="56"/>
        <v>8.2983474481410351</v>
      </c>
      <c r="P215" s="14">
        <f t="shared" si="57"/>
        <v>-12.096218478881598</v>
      </c>
      <c r="Q215" s="14"/>
      <c r="R215" s="14"/>
      <c r="S215" s="14"/>
      <c r="T215" s="14" t="str">
        <f t="shared" si="58"/>
        <v>1.1+0.0115755745915118j</v>
      </c>
      <c r="U215" s="14" t="str">
        <f t="shared" si="59"/>
        <v>1+11.5860978411405j</v>
      </c>
      <c r="V215" s="96" t="str">
        <f t="shared" si="68"/>
        <v>0.00912553286358692-0.0941537420185493j</v>
      </c>
      <c r="W215" s="14">
        <f t="shared" si="69"/>
        <v>-84.464091632775791</v>
      </c>
      <c r="X215" s="14"/>
      <c r="Y215" s="14"/>
      <c r="Z215" s="14"/>
      <c r="AA215" s="14" t="str">
        <f t="shared" si="60"/>
        <v>25-3.74124725056238j</v>
      </c>
      <c r="AB215" s="14">
        <f t="shared" si="61"/>
        <v>28.054987723096083</v>
      </c>
      <c r="AC215" s="14">
        <f t="shared" si="62"/>
        <v>-8.5111461931897487</v>
      </c>
      <c r="AD215" s="14"/>
      <c r="AE215" s="14" t="str">
        <f t="shared" si="63"/>
        <v>33137.2549019608-0.000231106907069427j</v>
      </c>
      <c r="AF215" s="14" t="str">
        <f t="shared" si="64"/>
        <v>0.231818181818182+1.24196087869335E-09j</v>
      </c>
      <c r="AG215" s="14">
        <f t="shared" si="70"/>
        <v>-12.697050094485389</v>
      </c>
      <c r="AH215" s="14">
        <f t="shared" si="71"/>
        <v>3.0696089543700755E-7</v>
      </c>
      <c r="AI215" s="14"/>
      <c r="AJ215" s="14"/>
      <c r="AK215" s="14"/>
      <c r="AL215" s="14" t="str">
        <f t="shared" si="65"/>
        <v>-0.374709530634227-1.39149113182211j</v>
      </c>
      <c r="AM215" s="14">
        <f t="shared" si="72"/>
        <v>3.1736431072809337</v>
      </c>
      <c r="AN215" s="14">
        <f t="shared" si="73"/>
        <v>-105.07145599788618</v>
      </c>
      <c r="AO215" s="14">
        <f t="shared" si="66"/>
        <v>74.928544002113824</v>
      </c>
      <c r="AP215" s="14">
        <f t="shared" si="74"/>
        <v>-3.1736431072809337</v>
      </c>
      <c r="AQ215" s="28">
        <f t="shared" si="75"/>
        <v>-74.928544002113824</v>
      </c>
      <c r="AR215" s="14"/>
      <c r="AS215" s="17"/>
      <c r="AU215"/>
      <c r="AV215"/>
      <c r="AW215"/>
      <c r="AX215"/>
      <c r="AY215"/>
      <c r="AZ215"/>
      <c r="BA215"/>
      <c r="BB215"/>
      <c r="BC215"/>
      <c r="BD215"/>
      <c r="BE215"/>
      <c r="BF215"/>
      <c r="BG215"/>
      <c r="BH215"/>
      <c r="BI215"/>
      <c r="BJ215"/>
      <c r="BK215"/>
      <c r="BL215"/>
      <c r="BM215"/>
      <c r="BN215"/>
      <c r="BO215"/>
      <c r="BP215"/>
      <c r="BQ215"/>
      <c r="BR215"/>
      <c r="BS215"/>
      <c r="BT215"/>
    </row>
    <row r="216" spans="9:72" ht="15" hidden="1" x14ac:dyDescent="0.25">
      <c r="I216" s="16">
        <v>102</v>
      </c>
      <c r="J216" s="14">
        <f t="shared" si="52"/>
        <v>35481.338923357594</v>
      </c>
      <c r="K216" s="14" t="str">
        <f t="shared" si="67"/>
        <v>222935.8274023j</v>
      </c>
      <c r="L216" s="14">
        <f t="shared" si="53"/>
        <v>0.97985719341129318</v>
      </c>
      <c r="M216" s="14" t="str">
        <f t="shared" si="54"/>
        <v>0.2229358274023j</v>
      </c>
      <c r="N216" s="14" t="str">
        <f t="shared" si="55"/>
        <v>2.53349369170094-0.576417171987613j</v>
      </c>
      <c r="O216" s="14">
        <f t="shared" si="56"/>
        <v>8.2935826803238157</v>
      </c>
      <c r="P216" s="14">
        <f t="shared" si="57"/>
        <v>-12.817665938537294</v>
      </c>
      <c r="Q216" s="14"/>
      <c r="R216" s="14"/>
      <c r="S216" s="14"/>
      <c r="T216" s="14" t="str">
        <f t="shared" si="58"/>
        <v>1.1+0.0122614705071265j</v>
      </c>
      <c r="U216" s="14" t="str">
        <f t="shared" si="59"/>
        <v>1+12.2726172984966j</v>
      </c>
      <c r="V216" s="96" t="str">
        <f t="shared" si="68"/>
        <v>0.00824761879400972-0.0889583985756429j</v>
      </c>
      <c r="W216" s="14">
        <f t="shared" si="69"/>
        <v>-84.70306668062608</v>
      </c>
      <c r="X216" s="14"/>
      <c r="Y216" s="14"/>
      <c r="Z216" s="14"/>
      <c r="AA216" s="14" t="str">
        <f t="shared" si="60"/>
        <v>25-3.53196515776821j</v>
      </c>
      <c r="AB216" s="14">
        <f t="shared" si="61"/>
        <v>28.044630062885723</v>
      </c>
      <c r="AC216" s="14">
        <f t="shared" si="62"/>
        <v>-8.0414482204820956</v>
      </c>
      <c r="AD216" s="14"/>
      <c r="AE216" s="14" t="str">
        <f t="shared" si="63"/>
        <v>33137.2549019608-0.000244800852227493j</v>
      </c>
      <c r="AF216" s="14" t="str">
        <f t="shared" si="64"/>
        <v>0.231818181818182+1.31555168728039E-09j</v>
      </c>
      <c r="AG216" s="14">
        <f t="shared" si="70"/>
        <v>-12.697050094485389</v>
      </c>
      <c r="AH216" s="14">
        <f t="shared" si="71"/>
        <v>3.2514947197540646E-7</v>
      </c>
      <c r="AI216" s="14"/>
      <c r="AJ216" s="14"/>
      <c r="AK216" s="14"/>
      <c r="AL216" s="14" t="str">
        <f t="shared" si="65"/>
        <v>-0.364500753927614-1.30882983271717j</v>
      </c>
      <c r="AM216" s="14">
        <f t="shared" si="72"/>
        <v>2.6620730649374003</v>
      </c>
      <c r="AN216" s="14">
        <f t="shared" si="73"/>
        <v>-105.56218051449598</v>
      </c>
      <c r="AO216" s="14">
        <f t="shared" si="66"/>
        <v>74.437819485504022</v>
      </c>
      <c r="AP216" s="14">
        <f t="shared" si="74"/>
        <v>-2.6620730649374003</v>
      </c>
      <c r="AQ216" s="28">
        <f t="shared" si="75"/>
        <v>-74.437819485504022</v>
      </c>
      <c r="AR216" s="14"/>
      <c r="AS216" s="17"/>
      <c r="AU216"/>
      <c r="AV216"/>
      <c r="AW216"/>
      <c r="AX216"/>
      <c r="AY216"/>
      <c r="AZ216"/>
      <c r="BA216"/>
      <c r="BB216"/>
      <c r="BC216"/>
      <c r="BD216"/>
      <c r="BE216"/>
      <c r="BF216"/>
      <c r="BG216"/>
      <c r="BH216"/>
      <c r="BI216"/>
      <c r="BJ216"/>
      <c r="BK216"/>
      <c r="BL216"/>
      <c r="BM216"/>
      <c r="BN216"/>
      <c r="BO216"/>
      <c r="BP216"/>
      <c r="BQ216"/>
      <c r="BR216"/>
      <c r="BS216"/>
      <c r="BT216"/>
    </row>
    <row r="217" spans="9:72" ht="15" hidden="1" x14ac:dyDescent="0.25">
      <c r="I217" s="16">
        <v>103</v>
      </c>
      <c r="J217" s="14">
        <f t="shared" si="52"/>
        <v>37583.74042884446</v>
      </c>
      <c r="K217" s="14" t="str">
        <f t="shared" si="67"/>
        <v>236145.605651367j</v>
      </c>
      <c r="L217" s="14">
        <f t="shared" si="53"/>
        <v>0.97739939928603592</v>
      </c>
      <c r="M217" s="14" t="str">
        <f t="shared" si="54"/>
        <v>0.236145605651367j</v>
      </c>
      <c r="N217" s="14" t="str">
        <f t="shared" si="55"/>
        <v>2.52400498492467-0.609814868177218j</v>
      </c>
      <c r="O217" s="14">
        <f t="shared" si="56"/>
        <v>8.2881936656553421</v>
      </c>
      <c r="P217" s="14">
        <f t="shared" si="57"/>
        <v>-13.582709590684365</v>
      </c>
      <c r="Q217" s="14"/>
      <c r="R217" s="14"/>
      <c r="S217" s="14"/>
      <c r="T217" s="14" t="str">
        <f t="shared" si="58"/>
        <v>1.1+0.0129880083108251j</v>
      </c>
      <c r="U217" s="14" t="str">
        <f t="shared" si="59"/>
        <v>1+12.9998155911077j</v>
      </c>
      <c r="V217" s="96" t="str">
        <f t="shared" si="68"/>
        <v>0.00746398529258491-0.0840424240675187j</v>
      </c>
      <c r="W217" s="14">
        <f t="shared" si="69"/>
        <v>-84.924756599429998</v>
      </c>
      <c r="X217" s="14"/>
      <c r="Y217" s="14"/>
      <c r="Z217" s="14"/>
      <c r="AA217" s="14" t="str">
        <f t="shared" si="60"/>
        <v>25-3.334390121854j</v>
      </c>
      <c r="AB217" s="14">
        <f t="shared" si="61"/>
        <v>28.035377923425621</v>
      </c>
      <c r="AC217" s="14">
        <f t="shared" si="62"/>
        <v>-7.5970230309520366</v>
      </c>
      <c r="AD217" s="14"/>
      <c r="AE217" s="14" t="str">
        <f t="shared" si="63"/>
        <v>33137.2549019608-0.000259306214648546j</v>
      </c>
      <c r="AF217" s="14" t="str">
        <f t="shared" si="64"/>
        <v>0.231818181818182+1.39350302541502E-09j</v>
      </c>
      <c r="AG217" s="14">
        <f t="shared" si="70"/>
        <v>-12.697050094485389</v>
      </c>
      <c r="AH217" s="14">
        <f t="shared" si="71"/>
        <v>3.444157894293776E-7</v>
      </c>
      <c r="AI217" s="14"/>
      <c r="AJ217" s="14"/>
      <c r="AK217" s="14"/>
      <c r="AL217" s="14" t="str">
        <f t="shared" si="65"/>
        <v>-0.35532141101973-1.23067801905561j</v>
      </c>
      <c r="AM217" s="14">
        <f t="shared" si="72"/>
        <v>2.1506138878532051</v>
      </c>
      <c r="AN217" s="14">
        <f t="shared" si="73"/>
        <v>-106.10448887665056</v>
      </c>
      <c r="AO217" s="14">
        <f t="shared" si="66"/>
        <v>73.895511123349436</v>
      </c>
      <c r="AP217" s="14">
        <f t="shared" si="74"/>
        <v>-2.1506138878532051</v>
      </c>
      <c r="AQ217" s="28">
        <f t="shared" si="75"/>
        <v>-73.895511123349436</v>
      </c>
      <c r="AR217" s="14"/>
      <c r="AS217" s="17"/>
      <c r="AU217"/>
      <c r="AV217"/>
      <c r="AW217"/>
      <c r="AX217"/>
      <c r="AY217"/>
      <c r="AZ217"/>
      <c r="BA217"/>
      <c r="BB217"/>
      <c r="BC217"/>
      <c r="BD217"/>
      <c r="BE217"/>
      <c r="BF217"/>
      <c r="BG217"/>
      <c r="BH217"/>
      <c r="BI217"/>
      <c r="BJ217"/>
      <c r="BK217"/>
      <c r="BL217"/>
      <c r="BM217"/>
      <c r="BN217"/>
      <c r="BO217"/>
      <c r="BP217"/>
      <c r="BQ217"/>
      <c r="BR217"/>
      <c r="BS217"/>
      <c r="BT217"/>
    </row>
    <row r="218" spans="9:72" ht="15" hidden="1" x14ac:dyDescent="0.25">
      <c r="I218" s="16">
        <v>104</v>
      </c>
      <c r="J218" s="14">
        <f t="shared" si="52"/>
        <v>39810.717055349764</v>
      </c>
      <c r="K218" s="14" t="str">
        <f t="shared" si="67"/>
        <v>250138.112470457j</v>
      </c>
      <c r="L218" s="14">
        <f t="shared" si="53"/>
        <v>0.97464170892062219</v>
      </c>
      <c r="M218" s="14" t="str">
        <f t="shared" si="54"/>
        <v>0.250138112470457j</v>
      </c>
      <c r="N218" s="14" t="str">
        <f t="shared" si="55"/>
        <v>2.51335075512102-0.645041976049242j</v>
      </c>
      <c r="O218" s="14">
        <f t="shared" si="56"/>
        <v>8.2820933490293243</v>
      </c>
      <c r="P218" s="14">
        <f t="shared" si="57"/>
        <v>-14.394079664411825</v>
      </c>
      <c r="Q218" s="14"/>
      <c r="R218" s="14"/>
      <c r="S218" s="14"/>
      <c r="T218" s="14" t="str">
        <f t="shared" si="58"/>
        <v>1.1+0.0137575961858752j</v>
      </c>
      <c r="U218" s="14" t="str">
        <f t="shared" si="59"/>
        <v>1+13.7701030914987j</v>
      </c>
      <c r="V218" s="96" t="str">
        <f t="shared" si="68"/>
        <v>0.00676462249926078-0.0793919530040174j</v>
      </c>
      <c r="W218" s="14">
        <f t="shared" si="69"/>
        <v>-85.129853587785192</v>
      </c>
      <c r="X218" s="14"/>
      <c r="Y218" s="14"/>
      <c r="Z218" s="14"/>
      <c r="AA218" s="14" t="str">
        <f t="shared" si="60"/>
        <v>25-3.14786726031663j</v>
      </c>
      <c r="AB218" s="14">
        <f t="shared" si="61"/>
        <v>28.027115300662597</v>
      </c>
      <c r="AC218" s="14">
        <f t="shared" si="62"/>
        <v>-7.1766121512571877</v>
      </c>
      <c r="AD218" s="14"/>
      <c r="AE218" s="14" t="str">
        <f t="shared" si="63"/>
        <v>33137.2549019608-0.000274671073828094j</v>
      </c>
      <c r="AF218" s="14" t="str">
        <f t="shared" si="64"/>
        <v>0.231818181818182+1.47607327071668E-09j</v>
      </c>
      <c r="AG218" s="14">
        <f t="shared" si="70"/>
        <v>-12.697050094485389</v>
      </c>
      <c r="AH218" s="14">
        <f t="shared" si="71"/>
        <v>3.6482370796294438E-7</v>
      </c>
      <c r="AI218" s="14"/>
      <c r="AJ218" s="14"/>
      <c r="AK218" s="14"/>
      <c r="AL218" s="14" t="str">
        <f t="shared" si="65"/>
        <v>-0.347053212726372-1.15674862303112j</v>
      </c>
      <c r="AM218" s="14">
        <f t="shared" si="72"/>
        <v>1.6391039653629766</v>
      </c>
      <c r="AN218" s="14">
        <f t="shared" si="73"/>
        <v>-106.70054503863045</v>
      </c>
      <c r="AO218" s="14">
        <f t="shared" si="66"/>
        <v>73.299454961369548</v>
      </c>
      <c r="AP218" s="14">
        <f t="shared" si="74"/>
        <v>-1.6391039653629766</v>
      </c>
      <c r="AQ218" s="28">
        <f t="shared" si="75"/>
        <v>-73.299454961369548</v>
      </c>
      <c r="AR218" s="14"/>
      <c r="AS218" s="17"/>
      <c r="AU218"/>
      <c r="AV218"/>
      <c r="AW218"/>
      <c r="AX218"/>
      <c r="AY218"/>
      <c r="AZ218"/>
      <c r="BA218"/>
      <c r="BB218"/>
      <c r="BC218"/>
      <c r="BD218"/>
      <c r="BE218"/>
      <c r="BF218"/>
      <c r="BG218"/>
      <c r="BH218"/>
      <c r="BI218"/>
      <c r="BJ218"/>
      <c r="BK218"/>
      <c r="BL218"/>
      <c r="BM218"/>
      <c r="BN218"/>
      <c r="BO218"/>
      <c r="BP218"/>
      <c r="BQ218"/>
      <c r="BR218"/>
      <c r="BS218"/>
      <c r="BT218"/>
    </row>
    <row r="219" spans="9:72" ht="15" hidden="1" x14ac:dyDescent="0.25">
      <c r="I219" s="16">
        <v>105</v>
      </c>
      <c r="J219" s="14">
        <f t="shared" si="52"/>
        <v>42169.650342858258</v>
      </c>
      <c r="K219" s="14" t="str">
        <f t="shared" si="67"/>
        <v>264959.727443148j</v>
      </c>
      <c r="L219" s="14">
        <f t="shared" si="53"/>
        <v>0.97154752943937706</v>
      </c>
      <c r="M219" s="14" t="str">
        <f t="shared" si="54"/>
        <v>0.264959727443148j</v>
      </c>
      <c r="N219" s="14" t="str">
        <f t="shared" si="55"/>
        <v>2.50138740092904-0.682176531664207j</v>
      </c>
      <c r="O219" s="14">
        <f t="shared" si="56"/>
        <v>8.2751813233999467</v>
      </c>
      <c r="P219" s="14">
        <f t="shared" si="57"/>
        <v>-15.254691618590986</v>
      </c>
      <c r="Q219" s="14"/>
      <c r="R219" s="14"/>
      <c r="S219" s="14"/>
      <c r="T219" s="14" t="str">
        <f t="shared" si="58"/>
        <v>1.1+0.0145727850093731j</v>
      </c>
      <c r="U219" s="14" t="str">
        <f t="shared" si="59"/>
        <v>1+14.5860329957453j</v>
      </c>
      <c r="V219" s="96" t="str">
        <f t="shared" si="68"/>
        <v>0.00614055972000585-0.0749936216789767j</v>
      </c>
      <c r="W219" s="14">
        <f t="shared" si="69"/>
        <v>-85.319001576617154</v>
      </c>
      <c r="X219" s="14"/>
      <c r="Y219" s="14"/>
      <c r="Z219" s="14"/>
      <c r="AA219" s="14" t="str">
        <f t="shared" si="60"/>
        <v>25-2.97177832420627j</v>
      </c>
      <c r="AB219" s="14">
        <f t="shared" si="61"/>
        <v>28.019737958328797</v>
      </c>
      <c r="AC219" s="14">
        <f t="shared" si="62"/>
        <v>-6.7790037671877021</v>
      </c>
      <c r="AD219" s="14"/>
      <c r="AE219" s="14" t="str">
        <f t="shared" si="63"/>
        <v>33137.2549019608-0.000290946358150855j</v>
      </c>
      <c r="AF219" s="14" t="str">
        <f t="shared" si="64"/>
        <v>0.231818181818182+1.56353611064127E-09j</v>
      </c>
      <c r="AG219" s="14">
        <f t="shared" si="70"/>
        <v>-12.697050094485389</v>
      </c>
      <c r="AH219" s="14">
        <f t="shared" si="71"/>
        <v>3.864408716927406E-7</v>
      </c>
      <c r="AI219" s="14"/>
      <c r="AJ219" s="14"/>
      <c r="AK219" s="14"/>
      <c r="AL219" s="14" t="str">
        <f t="shared" si="65"/>
        <v>-0.339588852125593-1.08677280720946j</v>
      </c>
      <c r="AM219" s="14">
        <f t="shared" si="72"/>
        <v>1.1273758955381821</v>
      </c>
      <c r="AN219" s="14">
        <f t="shared" si="73"/>
        <v>-107.35269657595504</v>
      </c>
      <c r="AO219" s="14">
        <f t="shared" si="66"/>
        <v>72.647303424044964</v>
      </c>
      <c r="AP219" s="14">
        <f t="shared" si="74"/>
        <v>-1.1273758955381821</v>
      </c>
      <c r="AQ219" s="28">
        <f t="shared" si="75"/>
        <v>-72.647303424044964</v>
      </c>
      <c r="AR219" s="14"/>
      <c r="AS219" s="17"/>
      <c r="AU219"/>
      <c r="AV219"/>
      <c r="AW219"/>
      <c r="AX219"/>
      <c r="AY219"/>
      <c r="AZ219"/>
      <c r="BA219"/>
      <c r="BB219"/>
      <c r="BC219"/>
      <c r="BD219"/>
      <c r="BE219"/>
      <c r="BF219"/>
      <c r="BG219"/>
      <c r="BH219"/>
      <c r="BI219"/>
      <c r="BJ219"/>
      <c r="BK219"/>
      <c r="BL219"/>
      <c r="BM219"/>
      <c r="BN219"/>
      <c r="BO219"/>
      <c r="BP219"/>
      <c r="BQ219"/>
      <c r="BR219"/>
      <c r="BS219"/>
      <c r="BT219"/>
    </row>
    <row r="220" spans="9:72" ht="15" hidden="1" x14ac:dyDescent="0.25">
      <c r="I220" s="16">
        <v>106</v>
      </c>
      <c r="J220" s="14">
        <f t="shared" si="52"/>
        <v>44668.359215096367</v>
      </c>
      <c r="K220" s="14" t="str">
        <f t="shared" si="67"/>
        <v>280659.578316113j</v>
      </c>
      <c r="L220" s="14">
        <f t="shared" si="53"/>
        <v>0.96807580296049789</v>
      </c>
      <c r="M220" s="14" t="str">
        <f t="shared" si="54"/>
        <v>0.280659578316113j</v>
      </c>
      <c r="N220" s="14" t="str">
        <f t="shared" si="55"/>
        <v>2.48795368953935-0.721294790388045j</v>
      </c>
      <c r="O220" s="14">
        <f t="shared" si="56"/>
        <v>8.267341531464357</v>
      </c>
      <c r="P220" s="14">
        <f t="shared" si="57"/>
        <v>-16.167660130042069</v>
      </c>
      <c r="Q220" s="14"/>
      <c r="R220" s="14"/>
      <c r="S220" s="14"/>
      <c r="T220" s="14" t="str">
        <f t="shared" si="58"/>
        <v>1.1+0.0154362768073862j</v>
      </c>
      <c r="U220" s="14" t="str">
        <f t="shared" si="59"/>
        <v>1+15.450309786302j</v>
      </c>
      <c r="V220" s="96" t="str">
        <f t="shared" si="68"/>
        <v>0.0055837624058838-0.0708345821366254j</v>
      </c>
      <c r="W220" s="14">
        <f t="shared" si="69"/>
        <v>-85.49279732288592</v>
      </c>
      <c r="X220" s="14"/>
      <c r="Y220" s="14"/>
      <c r="Z220" s="14"/>
      <c r="AA220" s="14" t="str">
        <f t="shared" si="60"/>
        <v>25-2.80553964887769j</v>
      </c>
      <c r="AB220" s="14">
        <f t="shared" si="61"/>
        <v>28.013152316662385</v>
      </c>
      <c r="AC220" s="14">
        <f t="shared" si="62"/>
        <v>-6.4030336622667807</v>
      </c>
      <c r="AD220" s="14"/>
      <c r="AE220" s="14" t="str">
        <f t="shared" si="63"/>
        <v>33137.2549019608-0.000308186013698058j</v>
      </c>
      <c r="AF220" s="14" t="str">
        <f t="shared" si="64"/>
        <v>0.231818181818182+1.65618144964597E-09j</v>
      </c>
      <c r="AG220" s="14">
        <f t="shared" si="70"/>
        <v>-12.697050094485389</v>
      </c>
      <c r="AH220" s="14">
        <f t="shared" si="71"/>
        <v>4.0933893290129301E-7</v>
      </c>
      <c r="AI220" s="14"/>
      <c r="AJ220" s="14"/>
      <c r="AK220" s="14"/>
      <c r="AL220" s="14" t="str">
        <f t="shared" si="65"/>
        <v>-0.33283071188767-1.02049842684157j</v>
      </c>
      <c r="AM220" s="14">
        <f t="shared" si="72"/>
        <v>0.61525353754978485</v>
      </c>
      <c r="AN220" s="14">
        <f t="shared" si="73"/>
        <v>-108.06349070585574</v>
      </c>
      <c r="AO220" s="14">
        <f t="shared" si="66"/>
        <v>71.936509294144258</v>
      </c>
      <c r="AP220" s="14">
        <f t="shared" si="74"/>
        <v>-0.61525353754978485</v>
      </c>
      <c r="AQ220" s="28">
        <f t="shared" si="75"/>
        <v>-71.936509294144258</v>
      </c>
      <c r="AR220" s="14"/>
      <c r="AS220" s="17"/>
      <c r="AU220"/>
      <c r="AV220"/>
      <c r="AW220"/>
      <c r="AX220"/>
      <c r="AY220"/>
      <c r="AZ220"/>
      <c r="BA220"/>
      <c r="BB220"/>
      <c r="BC220"/>
      <c r="BD220"/>
      <c r="BE220"/>
      <c r="BF220"/>
      <c r="BG220"/>
      <c r="BH220"/>
      <c r="BI220"/>
      <c r="BJ220"/>
      <c r="BK220"/>
      <c r="BL220"/>
      <c r="BM220"/>
      <c r="BN220"/>
      <c r="BO220"/>
      <c r="BP220"/>
      <c r="BQ220"/>
      <c r="BR220"/>
      <c r="BS220"/>
      <c r="BT220"/>
    </row>
    <row r="221" spans="9:72" ht="15" hidden="1" x14ac:dyDescent="0.25">
      <c r="I221" s="16">
        <v>107</v>
      </c>
      <c r="J221" s="14">
        <f t="shared" si="52"/>
        <v>47315.1258961481</v>
      </c>
      <c r="K221" s="14" t="str">
        <f t="shared" si="67"/>
        <v>297289.70383803j</v>
      </c>
      <c r="L221" s="14">
        <f t="shared" si="53"/>
        <v>0.96418046178290651</v>
      </c>
      <c r="M221" s="14" t="str">
        <f t="shared" si="54"/>
        <v>0.29728970383803j</v>
      </c>
      <c r="N221" s="14" t="str">
        <f t="shared" si="55"/>
        <v>2.47286867737479-0.76246970963058j</v>
      </c>
      <c r="O221" s="14">
        <f t="shared" si="56"/>
        <v>8.2584395296868749</v>
      </c>
      <c r="P221" s="14">
        <f t="shared" si="57"/>
        <v>-17.136314015346162</v>
      </c>
      <c r="Q221" s="14"/>
      <c r="R221" s="14"/>
      <c r="S221" s="14"/>
      <c r="T221" s="14" t="str">
        <f t="shared" si="58"/>
        <v>1.1+0.0163509337110916j</v>
      </c>
      <c r="U221" s="14" t="str">
        <f t="shared" si="59"/>
        <v>1+16.3657981962835j</v>
      </c>
      <c r="V221" s="96" t="str">
        <f t="shared" si="68"/>
        <v>0.0050870383311699-0.0669025090335938j</v>
      </c>
      <c r="W221" s="14">
        <f t="shared" si="69"/>
        <v>-85.65179150909141</v>
      </c>
      <c r="X221" s="14"/>
      <c r="Y221" s="14"/>
      <c r="Z221" s="14"/>
      <c r="AA221" s="14" t="str">
        <f t="shared" si="60"/>
        <v>25-2.64860021937437j</v>
      </c>
      <c r="AB221" s="14">
        <f t="shared" si="61"/>
        <v>28.007274429002958</v>
      </c>
      <c r="AC221" s="14">
        <f t="shared" si="62"/>
        <v>-6.0475855933793534</v>
      </c>
      <c r="AD221" s="14"/>
      <c r="AE221" s="14" t="str">
        <f t="shared" si="63"/>
        <v>33137.2549019608-0.000326447183057208j</v>
      </c>
      <c r="AF221" s="14" t="str">
        <f t="shared" si="64"/>
        <v>0.231818181818182+1.75431637010702E-09j</v>
      </c>
      <c r="AG221" s="14">
        <f t="shared" si="70"/>
        <v>-12.697050094485389</v>
      </c>
      <c r="AH221" s="14">
        <f t="shared" si="71"/>
        <v>4.3359378953579184E-7</v>
      </c>
      <c r="AI221" s="14"/>
      <c r="AJ221" s="14"/>
      <c r="AK221" s="14"/>
      <c r="AL221" s="14" t="str">
        <f t="shared" si="65"/>
        <v>-0.326689653155044-0.957688655991404j</v>
      </c>
      <c r="AM221" s="14">
        <f t="shared" si="72"/>
        <v>0.10254867107102482</v>
      </c>
      <c r="AN221" s="14">
        <f t="shared" si="73"/>
        <v>-108.83569068422312</v>
      </c>
      <c r="AO221" s="14">
        <f t="shared" si="66"/>
        <v>71.164309315776876</v>
      </c>
      <c r="AP221" s="14">
        <f t="shared" si="74"/>
        <v>-0.10254867107102482</v>
      </c>
      <c r="AQ221" s="28">
        <f t="shared" si="75"/>
        <v>-71.164309315776876</v>
      </c>
      <c r="AR221" s="14"/>
      <c r="AS221" s="17"/>
      <c r="AU221"/>
      <c r="AV221"/>
      <c r="AW221"/>
      <c r="AX221"/>
      <c r="AY221"/>
      <c r="AZ221"/>
      <c r="BA221"/>
      <c r="BB221"/>
      <c r="BC221"/>
      <c r="BD221"/>
      <c r="BE221"/>
      <c r="BF221"/>
      <c r="BG221"/>
      <c r="BH221"/>
      <c r="BI221"/>
      <c r="BJ221"/>
      <c r="BK221"/>
      <c r="BL221"/>
      <c r="BM221"/>
      <c r="BN221"/>
      <c r="BO221"/>
      <c r="BP221"/>
      <c r="BQ221"/>
      <c r="BR221"/>
      <c r="BS221"/>
      <c r="BT221"/>
    </row>
    <row r="222" spans="9:72" ht="15" hidden="1" x14ac:dyDescent="0.25">
      <c r="I222" s="16">
        <v>108</v>
      </c>
      <c r="J222" s="14">
        <f t="shared" si="52"/>
        <v>50118.723362727265</v>
      </c>
      <c r="K222" s="14" t="str">
        <f t="shared" si="67"/>
        <v>314905.226247286j</v>
      </c>
      <c r="L222" s="14">
        <f t="shared" si="53"/>
        <v>0.95980981709584667</v>
      </c>
      <c r="M222" s="14" t="str">
        <f t="shared" si="54"/>
        <v>0.314905226247286j</v>
      </c>
      <c r="N222" s="14" t="str">
        <f t="shared" si="55"/>
        <v>2.45592943549321-0.805769018774402j</v>
      </c>
      <c r="O222" s="14">
        <f t="shared" si="56"/>
        <v>8.2483192274351165</v>
      </c>
      <c r="P222" s="14">
        <f t="shared" si="57"/>
        <v>-18.164212011120469</v>
      </c>
      <c r="Q222" s="14"/>
      <c r="R222" s="14"/>
      <c r="S222" s="14"/>
      <c r="T222" s="14" t="str">
        <f t="shared" si="58"/>
        <v>1.1+0.0173197874436007j</v>
      </c>
      <c r="U222" s="14" t="str">
        <f t="shared" si="59"/>
        <v>1+17.3355327049131j</v>
      </c>
      <c r="V222" s="96" t="str">
        <f t="shared" si="68"/>
        <v>0.00464395236803614-0.0631856007125484j</v>
      </c>
      <c r="W222" s="14">
        <f t="shared" si="69"/>
        <v>-85.796489827925825</v>
      </c>
      <c r="X222" s="14"/>
      <c r="Y222" s="14"/>
      <c r="Z222" s="14"/>
      <c r="AA222" s="14" t="str">
        <f t="shared" si="60"/>
        <v>25-2.50043984403366j</v>
      </c>
      <c r="AB222" s="14">
        <f t="shared" si="61"/>
        <v>28.002029043014332</v>
      </c>
      <c r="AC222" s="14">
        <f t="shared" si="62"/>
        <v>-5.7115912033559137</v>
      </c>
      <c r="AD222" s="14"/>
      <c r="AE222" s="14" t="str">
        <f t="shared" si="63"/>
        <v>33137.2549019608-0.000345790394726978j</v>
      </c>
      <c r="AF222" s="14" t="str">
        <f t="shared" si="64"/>
        <v>0.231818181818182+1.85826615017535E-09j</v>
      </c>
      <c r="AG222" s="14">
        <f t="shared" si="70"/>
        <v>-12.697050094485389</v>
      </c>
      <c r="AH222" s="14">
        <f t="shared" si="71"/>
        <v>4.5928583677952237E-7</v>
      </c>
      <c r="AI222" s="14"/>
      <c r="AJ222" s="14"/>
      <c r="AK222" s="14"/>
      <c r="AL222" s="14" t="str">
        <f t="shared" si="65"/>
        <v>-0.32108387541093-0.898120761978493j</v>
      </c>
      <c r="AM222" s="14">
        <f t="shared" si="72"/>
        <v>-0.41094282351488165</v>
      </c>
      <c r="AN222" s="14">
        <f t="shared" si="73"/>
        <v>-109.67229258311636</v>
      </c>
      <c r="AO222" s="14">
        <f t="shared" si="66"/>
        <v>70.327707416883641</v>
      </c>
      <c r="AP222" s="14">
        <f t="shared" si="74"/>
        <v>0.41094282351488165</v>
      </c>
      <c r="AQ222" s="28">
        <f t="shared" si="75"/>
        <v>-70.327707416883641</v>
      </c>
      <c r="AR222" s="14"/>
      <c r="AS222" s="17"/>
      <c r="AU222"/>
      <c r="AV222"/>
      <c r="AW222"/>
      <c r="AX222"/>
      <c r="AY222"/>
      <c r="AZ222"/>
      <c r="BA222"/>
      <c r="BB222"/>
      <c r="BC222"/>
      <c r="BD222"/>
      <c r="BE222"/>
      <c r="BF222"/>
      <c r="BG222"/>
      <c r="BH222"/>
      <c r="BI222"/>
      <c r="BJ222"/>
      <c r="BK222"/>
      <c r="BL222"/>
      <c r="BM222"/>
      <c r="BN222"/>
      <c r="BO222"/>
      <c r="BP222"/>
      <c r="BQ222"/>
      <c r="BR222"/>
      <c r="BS222"/>
      <c r="BT222"/>
    </row>
    <row r="223" spans="9:72" ht="15" hidden="1" x14ac:dyDescent="0.25">
      <c r="I223" s="16">
        <v>109</v>
      </c>
      <c r="J223" s="14">
        <f t="shared" si="52"/>
        <v>53088.444423098874</v>
      </c>
      <c r="K223" s="14" t="str">
        <f t="shared" si="67"/>
        <v>333564.533980235j</v>
      </c>
      <c r="L223" s="14">
        <f t="shared" si="53"/>
        <v>0.95490587309976882</v>
      </c>
      <c r="M223" s="14" t="str">
        <f t="shared" si="54"/>
        <v>0.333564533980235j</v>
      </c>
      <c r="N223" s="14" t="str">
        <f t="shared" si="55"/>
        <v>2.43690858637008-0.851252777748954j</v>
      </c>
      <c r="O223" s="14">
        <f t="shared" si="56"/>
        <v>8.2367989975601219</v>
      </c>
      <c r="P223" s="14">
        <f t="shared" si="57"/>
        <v>-19.255159261076933</v>
      </c>
      <c r="Q223" s="14"/>
      <c r="R223" s="14"/>
      <c r="S223" s="14"/>
      <c r="T223" s="14" t="str">
        <f t="shared" si="58"/>
        <v>1.1+0.0183460493689129j</v>
      </c>
      <c r="U223" s="14" t="str">
        <f t="shared" si="59"/>
        <v>1+18.3627275956119j</v>
      </c>
      <c r="V223" s="96" t="str">
        <f t="shared" si="68"/>
        <v>0.00424874924312519-0.0596725756046571j</v>
      </c>
      <c r="W223" s="14">
        <f t="shared" si="69"/>
        <v>-85.92735403500923</v>
      </c>
      <c r="X223" s="14"/>
      <c r="Y223" s="14"/>
      <c r="Z223" s="14"/>
      <c r="AA223" s="14" t="str">
        <f t="shared" si="60"/>
        <v>25-2.36056743025866j</v>
      </c>
      <c r="AB223" s="14">
        <f t="shared" si="61"/>
        <v>27.997348742475797</v>
      </c>
      <c r="AC223" s="14">
        <f t="shared" si="62"/>
        <v>-5.3940295569423782</v>
      </c>
      <c r="AD223" s="14"/>
      <c r="AE223" s="14" t="str">
        <f t="shared" si="63"/>
        <v>33137.2549019608-0.000366279763745078j</v>
      </c>
      <c r="AF223" s="14" t="str">
        <f t="shared" si="64"/>
        <v>0.231818181818182+1.96837534194411E-09j</v>
      </c>
      <c r="AG223" s="14">
        <f t="shared" si="70"/>
        <v>-12.697050094485389</v>
      </c>
      <c r="AH223" s="14">
        <f t="shared" si="71"/>
        <v>4.8650023352988001E-7</v>
      </c>
      <c r="AI223" s="14"/>
      <c r="AJ223" s="14"/>
      <c r="AK223" s="14"/>
      <c r="AL223" s="14" t="str">
        <f t="shared" si="65"/>
        <v>-0.315937836246116-0.841585016436123j</v>
      </c>
      <c r="AM223" s="14">
        <f t="shared" si="72"/>
        <v>-0.92544536784525788</v>
      </c>
      <c r="AN223" s="14">
        <f t="shared" si="73"/>
        <v>-110.5765423665283</v>
      </c>
      <c r="AO223" s="14">
        <f t="shared" si="66"/>
        <v>69.423457633471699</v>
      </c>
      <c r="AP223" s="14">
        <f t="shared" si="74"/>
        <v>0.92544536784525788</v>
      </c>
      <c r="AQ223" s="28">
        <f t="shared" si="75"/>
        <v>-69.423457633471699</v>
      </c>
      <c r="AR223" s="14"/>
      <c r="AS223" s="17"/>
      <c r="AU223"/>
      <c r="AV223"/>
      <c r="AW223"/>
      <c r="AX223"/>
      <c r="AY223"/>
      <c r="AZ223"/>
      <c r="BA223"/>
      <c r="BB223"/>
      <c r="BC223"/>
      <c r="BD223"/>
      <c r="BE223"/>
      <c r="BF223"/>
      <c r="BG223"/>
      <c r="BH223"/>
      <c r="BI223"/>
      <c r="BJ223"/>
      <c r="BK223"/>
      <c r="BL223"/>
      <c r="BM223"/>
      <c r="BN223"/>
      <c r="BO223"/>
      <c r="BP223"/>
      <c r="BQ223"/>
      <c r="BR223"/>
      <c r="BS223"/>
      <c r="BT223"/>
    </row>
    <row r="224" spans="9:72" ht="15" hidden="1" x14ac:dyDescent="0.25">
      <c r="I224" s="16">
        <v>110</v>
      </c>
      <c r="J224" s="14">
        <f t="shared" si="52"/>
        <v>56234.132519034923</v>
      </c>
      <c r="K224" s="14" t="str">
        <f t="shared" si="67"/>
        <v>353329.47520559j</v>
      </c>
      <c r="L224" s="14">
        <f t="shared" si="53"/>
        <v>0.94940355743730576</v>
      </c>
      <c r="M224" s="14" t="str">
        <f t="shared" si="54"/>
        <v>0.35332947520559j</v>
      </c>
      <c r="N224" s="14" t="str">
        <f t="shared" si="55"/>
        <v>2.41555167306493-0.898970304345397j</v>
      </c>
      <c r="O224" s="14">
        <f t="shared" si="56"/>
        <v>8.2236670360900828</v>
      </c>
      <c r="P224" s="14">
        <f t="shared" si="57"/>
        <v>-20.41322424942258</v>
      </c>
      <c r="Q224" s="14"/>
      <c r="R224" s="14"/>
      <c r="S224" s="14"/>
      <c r="T224" s="14" t="str">
        <f t="shared" si="58"/>
        <v>1.1+0.0194331211363074j</v>
      </c>
      <c r="U224" s="14" t="str">
        <f t="shared" si="59"/>
        <v>1+19.4507876100677j</v>
      </c>
      <c r="V224" s="96" t="str">
        <f t="shared" si="68"/>
        <v>0.00389628366526417-0.0563526649053221j</v>
      </c>
      <c r="W224" s="14">
        <f t="shared" si="69"/>
        <v>-86.044802955676872</v>
      </c>
      <c r="X224" s="14"/>
      <c r="Y224" s="14"/>
      <c r="Z224" s="14"/>
      <c r="AA224" s="14" t="str">
        <f t="shared" si="60"/>
        <v>25-2.22851935674199j</v>
      </c>
      <c r="AB224" s="14">
        <f t="shared" si="61"/>
        <v>27.993173165062373</v>
      </c>
      <c r="AC224" s="14">
        <f t="shared" si="62"/>
        <v>-5.0939263744246279</v>
      </c>
      <c r="AD224" s="14"/>
      <c r="AE224" s="14" t="str">
        <f t="shared" si="63"/>
        <v>33137.2549019608-0.000387983204204032j</v>
      </c>
      <c r="AF224" s="14" t="str">
        <f t="shared" si="64"/>
        <v>0.231818181818182+2.08500891350142E-09j</v>
      </c>
      <c r="AG224" s="14">
        <f t="shared" si="70"/>
        <v>-12.697050094485389</v>
      </c>
      <c r="AH224" s="14">
        <f t="shared" si="71"/>
        <v>5.1532718466614684E-7</v>
      </c>
      <c r="AI224" s="14"/>
      <c r="AJ224" s="14"/>
      <c r="AK224" s="14"/>
      <c r="AL224" s="14" t="str">
        <f t="shared" si="65"/>
        <v>-0.311181219690086-0.787883735183093j</v>
      </c>
      <c r="AM224" s="14">
        <f t="shared" si="72"/>
        <v>-1.4412087944222152</v>
      </c>
      <c r="AN224" s="14">
        <f t="shared" si="73"/>
        <v>-111.55195306419689</v>
      </c>
      <c r="AO224" s="14">
        <f t="shared" si="66"/>
        <v>68.448046935803106</v>
      </c>
      <c r="AP224" s="14">
        <f t="shared" si="74"/>
        <v>1.4412087944222152</v>
      </c>
      <c r="AQ224" s="28">
        <f t="shared" si="75"/>
        <v>-68.448046935803106</v>
      </c>
      <c r="AR224" s="14"/>
      <c r="AS224" s="17"/>
      <c r="AU224"/>
      <c r="AV224"/>
      <c r="AW224"/>
      <c r="AX224"/>
      <c r="AY224"/>
      <c r="AZ224"/>
      <c r="BA224"/>
      <c r="BB224"/>
      <c r="BC224"/>
      <c r="BD224"/>
      <c r="BE224"/>
      <c r="BF224"/>
      <c r="BG224"/>
      <c r="BH224"/>
      <c r="BI224"/>
      <c r="BJ224"/>
      <c r="BK224"/>
      <c r="BL224"/>
      <c r="BM224"/>
      <c r="BN224"/>
      <c r="BO224"/>
      <c r="BP224"/>
      <c r="BQ224"/>
      <c r="BR224"/>
      <c r="BS224"/>
      <c r="BT224"/>
    </row>
    <row r="225" spans="9:72" ht="15" hidden="1" x14ac:dyDescent="0.25">
      <c r="I225" s="16">
        <v>111</v>
      </c>
      <c r="J225" s="14">
        <f t="shared" si="52"/>
        <v>59566.214352901101</v>
      </c>
      <c r="K225" s="14" t="str">
        <f t="shared" si="67"/>
        <v>374265.562826458j</v>
      </c>
      <c r="L225" s="14">
        <f t="shared" si="53"/>
        <v>0.94322985772262802</v>
      </c>
      <c r="M225" s="14" t="str">
        <f t="shared" si="54"/>
        <v>0.374265562826458j</v>
      </c>
      <c r="N225" s="14" t="str">
        <f t="shared" si="55"/>
        <v>2.39157440324574-0.948956325696945j</v>
      </c>
      <c r="O225" s="14">
        <f t="shared" si="56"/>
        <v>8.2086758280309731</v>
      </c>
      <c r="P225" s="14">
        <f t="shared" si="57"/>
        <v>-21.642755768363635</v>
      </c>
      <c r="Q225" s="14"/>
      <c r="R225" s="14"/>
      <c r="S225" s="14"/>
      <c r="T225" s="14" t="str">
        <f t="shared" si="58"/>
        <v>1.1+0.0205846059554552j</v>
      </c>
      <c r="U225" s="14" t="str">
        <f t="shared" si="59"/>
        <v>1+20.6033192335965j</v>
      </c>
      <c r="V225" s="96" t="str">
        <f t="shared" si="68"/>
        <v>0.00358195722917085-0.0532156023182406j</v>
      </c>
      <c r="W225" s="14">
        <f t="shared" si="69"/>
        <v>-86.149213434338037</v>
      </c>
      <c r="X225" s="14"/>
      <c r="Y225" s="14"/>
      <c r="Z225" s="14"/>
      <c r="AA225" s="14" t="str">
        <f t="shared" si="60"/>
        <v>25-2.10385793674599j</v>
      </c>
      <c r="AB225" s="14">
        <f t="shared" si="61"/>
        <v>27.989448291241622</v>
      </c>
      <c r="AC225" s="14">
        <f t="shared" si="62"/>
        <v>-4.8103530263264256</v>
      </c>
      <c r="AD225" s="14"/>
      <c r="AE225" s="14" t="str">
        <f t="shared" si="63"/>
        <v>33137.2549019608-0.000410972654359343j</v>
      </c>
      <c r="AF225" s="14" t="str">
        <f t="shared" si="64"/>
        <v>0.231818181818182+2.20855345865424E-09j</v>
      </c>
      <c r="AG225" s="14">
        <f t="shared" si="70"/>
        <v>-12.697050094485389</v>
      </c>
      <c r="AH225" s="14">
        <f t="shared" si="71"/>
        <v>5.4586224004274305E-7</v>
      </c>
      <c r="AI225" s="14"/>
      <c r="AJ225" s="14"/>
      <c r="AK225" s="14"/>
      <c r="AL225" s="14" t="str">
        <f t="shared" si="65"/>
        <v>-0.306747941868763-0.736830443226318j</v>
      </c>
      <c r="AM225" s="14">
        <f t="shared" si="72"/>
        <v>-1.9585143059633683</v>
      </c>
      <c r="AN225" s="14">
        <f t="shared" si="73"/>
        <v>-112.60232168316585</v>
      </c>
      <c r="AO225" s="14">
        <f t="shared" si="66"/>
        <v>67.397678316834146</v>
      </c>
      <c r="AP225" s="14">
        <f t="shared" si="74"/>
        <v>1.9585143059633683</v>
      </c>
      <c r="AQ225" s="28">
        <f t="shared" si="75"/>
        <v>-67.397678316834146</v>
      </c>
      <c r="AR225" s="14"/>
      <c r="AS225" s="17"/>
      <c r="AU225"/>
      <c r="AV225"/>
      <c r="AW225"/>
      <c r="AX225"/>
      <c r="AY225"/>
      <c r="AZ225"/>
      <c r="BA225"/>
      <c r="BB225"/>
      <c r="BC225"/>
      <c r="BD225"/>
      <c r="BE225"/>
      <c r="BF225"/>
      <c r="BG225"/>
      <c r="BH225"/>
      <c r="BI225"/>
      <c r="BJ225"/>
      <c r="BK225"/>
      <c r="BL225"/>
      <c r="BM225"/>
      <c r="BN225"/>
      <c r="BO225"/>
      <c r="BP225"/>
      <c r="BQ225"/>
      <c r="BR225"/>
      <c r="BS225"/>
      <c r="BT225"/>
    </row>
    <row r="226" spans="9:72" ht="15" hidden="1" x14ac:dyDescent="0.25">
      <c r="I226" s="16">
        <v>112</v>
      </c>
      <c r="J226" s="14">
        <f t="shared" si="52"/>
        <v>63095.734448019379</v>
      </c>
      <c r="K226" s="14" t="str">
        <f t="shared" si="67"/>
        <v>396442.1916295j</v>
      </c>
      <c r="L226" s="14">
        <f t="shared" si="53"/>
        <v>0.93630285271144054</v>
      </c>
      <c r="M226" s="14" t="str">
        <f t="shared" si="54"/>
        <v>0.3964421916295j</v>
      </c>
      <c r="N226" s="14" t="str">
        <f t="shared" si="55"/>
        <v>2.36465984187159-1.00122618173711j</v>
      </c>
      <c r="O226" s="14">
        <f t="shared" si="56"/>
        <v>8.1915355541656236</v>
      </c>
      <c r="P226" s="14">
        <f t="shared" si="57"/>
        <v>-22.948399298970472</v>
      </c>
      <c r="Q226" s="14"/>
      <c r="R226" s="14"/>
      <c r="S226" s="14"/>
      <c r="T226" s="14" t="str">
        <f t="shared" si="58"/>
        <v>1.1+0.0218043205396225j</v>
      </c>
      <c r="U226" s="14" t="str">
        <f t="shared" si="59"/>
        <v>1+21.824142649204j</v>
      </c>
      <c r="V226" s="96" t="str">
        <f t="shared" si="68"/>
        <v>0.00330166152375833-0.0502516115342676j</v>
      </c>
      <c r="W226" s="14">
        <f t="shared" si="69"/>
        <v>-86.240921217065122</v>
      </c>
      <c r="X226" s="14"/>
      <c r="Y226" s="14"/>
      <c r="Z226" s="14"/>
      <c r="AA226" s="14" t="str">
        <f t="shared" si="60"/>
        <v>25-1.98616996734552j</v>
      </c>
      <c r="AB226" s="14">
        <f t="shared" si="61"/>
        <v>27.986125799296644</v>
      </c>
      <c r="AC226" s="14">
        <f t="shared" si="62"/>
        <v>-4.5424253430098069</v>
      </c>
      <c r="AD226" s="14"/>
      <c r="AE226" s="14" t="str">
        <f t="shared" si="63"/>
        <v>33137.2549019608-0.000435324315076129j</v>
      </c>
      <c r="AF226" s="14" t="str">
        <f t="shared" si="64"/>
        <v>0.231818181818182+2.33941847833267E-09j</v>
      </c>
      <c r="AG226" s="14">
        <f t="shared" si="70"/>
        <v>-12.697050094485389</v>
      </c>
      <c r="AH226" s="14">
        <f t="shared" si="71"/>
        <v>5.7820661119889019E-7</v>
      </c>
      <c r="AI226" s="14"/>
      <c r="AJ226" s="14"/>
      <c r="AK226" s="14"/>
      <c r="AL226" s="14" t="str">
        <f t="shared" si="65"/>
        <v>-0.302575183305472-0.688249165691636j</v>
      </c>
      <c r="AM226" s="14">
        <f t="shared" si="72"/>
        <v>-2.4776814521044157</v>
      </c>
      <c r="AN226" s="14">
        <f t="shared" si="73"/>
        <v>-113.73174528083877</v>
      </c>
      <c r="AO226" s="14">
        <f t="shared" si="66"/>
        <v>66.268254719161234</v>
      </c>
      <c r="AP226" s="14">
        <f t="shared" si="74"/>
        <v>2.4776814521044157</v>
      </c>
      <c r="AQ226" s="28">
        <f t="shared" si="75"/>
        <v>-66.268254719161234</v>
      </c>
      <c r="AR226" s="14"/>
      <c r="AS226" s="17"/>
      <c r="AU226"/>
      <c r="AV226"/>
      <c r="AW226"/>
      <c r="AX226"/>
      <c r="AY226"/>
      <c r="AZ226"/>
      <c r="BA226"/>
      <c r="BB226"/>
      <c r="BC226"/>
      <c r="BD226"/>
      <c r="BE226"/>
      <c r="BF226"/>
      <c r="BG226"/>
      <c r="BH226"/>
      <c r="BI226"/>
      <c r="BJ226"/>
      <c r="BK226"/>
      <c r="BL226"/>
      <c r="BM226"/>
      <c r="BN226"/>
      <c r="BO226"/>
      <c r="BP226"/>
      <c r="BQ226"/>
      <c r="BR226"/>
      <c r="BS226"/>
      <c r="BT226"/>
    </row>
    <row r="227" spans="9:72" ht="15" hidden="1" x14ac:dyDescent="0.25">
      <c r="I227" s="16">
        <v>113</v>
      </c>
      <c r="J227" s="14">
        <f t="shared" si="52"/>
        <v>66834.391756861558</v>
      </c>
      <c r="K227" s="14" t="str">
        <f t="shared" si="67"/>
        <v>419932.868300997j</v>
      </c>
      <c r="L227" s="14">
        <f t="shared" si="53"/>
        <v>0.92853062525584551</v>
      </c>
      <c r="M227" s="14" t="str">
        <f t="shared" si="54"/>
        <v>0.419932868300997j</v>
      </c>
      <c r="N227" s="14" t="str">
        <f t="shared" si="55"/>
        <v>2.33445567106678-1.05576987899832j</v>
      </c>
      <c r="O227" s="14">
        <f t="shared" si="56"/>
        <v>8.1719062513984788</v>
      </c>
      <c r="P227" s="14">
        <f t="shared" si="57"/>
        <v>-24.335111902522865</v>
      </c>
      <c r="Q227" s="14"/>
      <c r="R227" s="14"/>
      <c r="S227" s="14"/>
      <c r="T227" s="14" t="str">
        <f t="shared" si="58"/>
        <v>1.1+0.0230963077565549j</v>
      </c>
      <c r="U227" s="14" t="str">
        <f t="shared" si="59"/>
        <v>1+23.1173043999699j</v>
      </c>
      <c r="V227" s="96" t="str">
        <f t="shared" si="68"/>
        <v>0.00305172690281238-0.0474513920013363j</v>
      </c>
      <c r="W227" s="14">
        <f t="shared" si="69"/>
        <v>-86.320221759856096</v>
      </c>
      <c r="X227" s="14"/>
      <c r="Y227" s="14"/>
      <c r="Z227" s="14"/>
      <c r="AA227" s="14" t="str">
        <f t="shared" si="60"/>
        <v>25-1.87506535982499j</v>
      </c>
      <c r="AB227" s="14">
        <f t="shared" si="61"/>
        <v>27.983162481499178</v>
      </c>
      <c r="AC227" s="14">
        <f t="shared" si="62"/>
        <v>-4.2893022845984179</v>
      </c>
      <c r="AD227" s="14"/>
      <c r="AE227" s="14" t="str">
        <f t="shared" si="63"/>
        <v>33137.2549019608-0.000461118902404644j</v>
      </c>
      <c r="AF227" s="14" t="str">
        <f t="shared" si="64"/>
        <v>0.231818181818182+2.47803773792248E-09j</v>
      </c>
      <c r="AG227" s="14">
        <f t="shared" si="70"/>
        <v>-12.697050094485389</v>
      </c>
      <c r="AH227" s="14">
        <f t="shared" si="71"/>
        <v>6.1246750683456455E-7</v>
      </c>
      <c r="AI227" s="14"/>
      <c r="AJ227" s="14"/>
      <c r="AK227" s="14"/>
      <c r="AL227" s="14" t="str">
        <f t="shared" si="65"/>
        <v>-0.298602438398287-0.641973850455711j</v>
      </c>
      <c r="AM227" s="14">
        <f t="shared" si="72"/>
        <v>-2.9990763128463342</v>
      </c>
      <c r="AN227" s="14">
        <f t="shared" si="73"/>
        <v>-114.94463533450985</v>
      </c>
      <c r="AO227" s="14">
        <f t="shared" si="66"/>
        <v>65.055364665490146</v>
      </c>
      <c r="AP227" s="14">
        <f t="shared" si="74"/>
        <v>2.9990763128463342</v>
      </c>
      <c r="AQ227" s="28">
        <f t="shared" si="75"/>
        <v>-65.055364665490146</v>
      </c>
      <c r="AR227" s="14"/>
      <c r="AS227" s="17"/>
      <c r="AU227"/>
      <c r="AV227"/>
      <c r="AW227"/>
      <c r="AX227"/>
      <c r="AY227"/>
      <c r="AZ227"/>
      <c r="BA227"/>
      <c r="BB227"/>
      <c r="BC227"/>
      <c r="BD227"/>
      <c r="BE227"/>
      <c r="BF227"/>
      <c r="BG227"/>
      <c r="BH227"/>
      <c r="BI227"/>
      <c r="BJ227"/>
      <c r="BK227"/>
      <c r="BL227"/>
      <c r="BM227"/>
      <c r="BN227"/>
      <c r="BO227"/>
      <c r="BP227"/>
      <c r="BQ227"/>
      <c r="BR227"/>
      <c r="BS227"/>
      <c r="BT227"/>
    </row>
    <row r="228" spans="9:72" ht="15" hidden="1" x14ac:dyDescent="0.25">
      <c r="I228" s="16">
        <v>114</v>
      </c>
      <c r="J228" s="14">
        <f t="shared" si="52"/>
        <v>70794.578438413868</v>
      </c>
      <c r="K228" s="14" t="str">
        <f t="shared" si="67"/>
        <v>444815.455072215j</v>
      </c>
      <c r="L228" s="14">
        <f t="shared" si="53"/>
        <v>0.91981004261963606</v>
      </c>
      <c r="M228" s="14" t="str">
        <f t="shared" si="54"/>
        <v>0.444815455072215j</v>
      </c>
      <c r="N228" s="14" t="str">
        <f t="shared" si="55"/>
        <v>2.30057169833187-1.11254476413987j</v>
      </c>
      <c r="O228" s="14">
        <f t="shared" si="56"/>
        <v>8.1493885186809081</v>
      </c>
      <c r="P228" s="14">
        <f t="shared" si="57"/>
        <v>-25.80817434333478</v>
      </c>
      <c r="Q228" s="14"/>
      <c r="R228" s="14"/>
      <c r="S228" s="14"/>
      <c r="T228" s="14" t="str">
        <f t="shared" si="58"/>
        <v>1.1+0.0244648500289718j</v>
      </c>
      <c r="U228" s="14" t="str">
        <f t="shared" si="59"/>
        <v>1+24.4870908017254j</v>
      </c>
      <c r="V228" s="96" t="str">
        <f t="shared" si="68"/>
        <v>0.00282887640828461-0.0448061034475523j</v>
      </c>
      <c r="W228" s="14">
        <f t="shared" si="69"/>
        <v>-86.387370956499808</v>
      </c>
      <c r="X228" s="14"/>
      <c r="Y228" s="14"/>
      <c r="Z228" s="14"/>
      <c r="AA228" s="14" t="str">
        <f t="shared" si="60"/>
        <v>25-1.77017584668976j</v>
      </c>
      <c r="AB228" s="14">
        <f t="shared" si="61"/>
        <v>27.980519716567791</v>
      </c>
      <c r="AC228" s="14">
        <f t="shared" si="62"/>
        <v>-4.0501845093177646</v>
      </c>
      <c r="AD228" s="14"/>
      <c r="AE228" s="14" t="str">
        <f t="shared" si="63"/>
        <v>33137.2549019608-0.000488441915121782j</v>
      </c>
      <c r="AF228" s="14" t="str">
        <f t="shared" si="64"/>
        <v>0.231818181818182+2.62487070502429E-09j</v>
      </c>
      <c r="AG228" s="14">
        <f t="shared" si="70"/>
        <v>-12.697050094485389</v>
      </c>
      <c r="AH228" s="14">
        <f t="shared" si="71"/>
        <v>6.4875848816455925E-7</v>
      </c>
      <c r="AI228" s="14"/>
      <c r="AJ228" s="14"/>
      <c r="AK228" s="14"/>
      <c r="AL228" s="14" t="str">
        <f t="shared" si="65"/>
        <v>-0.294770574799971-0.597847933834181j</v>
      </c>
      <c r="AM228" s="14">
        <f t="shared" si="72"/>
        <v>-3.5231210987400741</v>
      </c>
      <c r="AN228" s="14">
        <f t="shared" si="73"/>
        <v>-116.24572916039382</v>
      </c>
      <c r="AO228" s="14">
        <f t="shared" si="66"/>
        <v>63.754270839606164</v>
      </c>
      <c r="AP228" s="14">
        <f t="shared" si="74"/>
        <v>3.5231210987400741</v>
      </c>
      <c r="AQ228" s="28">
        <f t="shared" si="75"/>
        <v>-63.754270839606164</v>
      </c>
      <c r="AR228" s="14"/>
      <c r="AS228" s="17"/>
      <c r="AU228"/>
      <c r="AV228"/>
      <c r="AW228"/>
      <c r="AX228"/>
      <c r="AY228"/>
      <c r="AZ228"/>
      <c r="BA228"/>
      <c r="BB228"/>
      <c r="BC228"/>
      <c r="BD228"/>
      <c r="BE228"/>
      <c r="BF228"/>
      <c r="BG228"/>
      <c r="BH228"/>
      <c r="BI228"/>
      <c r="BJ228"/>
      <c r="BK228"/>
      <c r="BL228"/>
      <c r="BM228"/>
      <c r="BN228"/>
      <c r="BO228"/>
      <c r="BP228"/>
      <c r="BQ228"/>
      <c r="BR228"/>
      <c r="BS228"/>
      <c r="BT228"/>
    </row>
    <row r="229" spans="9:72" ht="15" hidden="1" x14ac:dyDescent="0.25">
      <c r="I229" s="16">
        <v>115</v>
      </c>
      <c r="J229" s="14">
        <f t="shared" si="52"/>
        <v>74989.420933245652</v>
      </c>
      <c r="K229" s="14" t="str">
        <f t="shared" si="67"/>
        <v>471172.427801674j</v>
      </c>
      <c r="L229" s="14">
        <f t="shared" si="53"/>
        <v>0.91002538796954402</v>
      </c>
      <c r="M229" s="14" t="str">
        <f t="shared" si="54"/>
        <v>0.471172427801674j</v>
      </c>
      <c r="N229" s="14" t="str">
        <f t="shared" si="55"/>
        <v>2.26257788013563-1.17146656232578j</v>
      </c>
      <c r="O229" s="14">
        <f t="shared" si="56"/>
        <v>8.1235125452886532</v>
      </c>
      <c r="P229" s="14">
        <f t="shared" si="57"/>
        <v>-27.373198670507858</v>
      </c>
      <c r="Q229" s="14"/>
      <c r="R229" s="14"/>
      <c r="S229" s="14"/>
      <c r="T229" s="14" t="str">
        <f t="shared" si="58"/>
        <v>1.1+0.0259144835290921j</v>
      </c>
      <c r="U229" s="14" t="str">
        <f t="shared" si="59"/>
        <v>1+25.9380421504821j</v>
      </c>
      <c r="V229" s="96" t="str">
        <f t="shared" si="68"/>
        <v>0.00263018437061458-0.0423073495394481j</v>
      </c>
      <c r="W229" s="14">
        <f t="shared" si="69"/>
        <v>-86.442585781205224</v>
      </c>
      <c r="X229" s="14"/>
      <c r="Y229" s="14"/>
      <c r="Z229" s="14"/>
      <c r="AA229" s="14" t="str">
        <f t="shared" si="60"/>
        <v>25-1.67115376100611j</v>
      </c>
      <c r="AB229" s="14">
        <f t="shared" si="61"/>
        <v>27.978162993726571</v>
      </c>
      <c r="AC229" s="14">
        <f t="shared" si="62"/>
        <v>-3.8243128720040422</v>
      </c>
      <c r="AD229" s="14"/>
      <c r="AE229" s="14" t="str">
        <f t="shared" si="63"/>
        <v>33137.2549019608-0.000517383918125476j</v>
      </c>
      <c r="AF229" s="14" t="str">
        <f t="shared" si="64"/>
        <v>0.231818181818182+2.78040407240571E-09j</v>
      </c>
      <c r="AG229" s="14">
        <f t="shared" si="70"/>
        <v>-12.697050094485389</v>
      </c>
      <c r="AH229" s="14">
        <f t="shared" si="71"/>
        <v>6.8719984532869403E-7</v>
      </c>
      <c r="AI229" s="14"/>
      <c r="AJ229" s="14"/>
      <c r="AK229" s="14"/>
      <c r="AL229" s="14" t="str">
        <f t="shared" si="65"/>
        <v>-0.291020899052479-0.555724066922894j</v>
      </c>
      <c r="AM229" s="14">
        <f t="shared" si="72"/>
        <v>-4.0503053930637911</v>
      </c>
      <c r="AN229" s="14">
        <f t="shared" si="73"/>
        <v>-117.64009663651727</v>
      </c>
      <c r="AO229" s="14">
        <f t="shared" si="66"/>
        <v>62.359903363482729</v>
      </c>
      <c r="AP229" s="14">
        <f t="shared" si="74"/>
        <v>4.0503053930637911</v>
      </c>
      <c r="AQ229" s="28">
        <f t="shared" si="75"/>
        <v>-62.359903363482729</v>
      </c>
      <c r="AR229" s="14"/>
      <c r="AS229" s="17"/>
      <c r="AU229"/>
      <c r="AV229"/>
      <c r="AW229"/>
      <c r="AX229"/>
      <c r="AY229"/>
      <c r="AZ229"/>
      <c r="BA229"/>
      <c r="BB229"/>
      <c r="BC229"/>
      <c r="BD229"/>
      <c r="BE229"/>
      <c r="BF229"/>
      <c r="BG229"/>
      <c r="BH229"/>
      <c r="BI229"/>
      <c r="BJ229"/>
      <c r="BK229"/>
      <c r="BL229"/>
      <c r="BM229"/>
      <c r="BN229"/>
      <c r="BO229"/>
      <c r="BP229"/>
      <c r="BQ229"/>
      <c r="BR229"/>
      <c r="BS229"/>
      <c r="BT229"/>
    </row>
    <row r="230" spans="9:72" ht="15" hidden="1" x14ac:dyDescent="0.25">
      <c r="I230" s="16">
        <v>116</v>
      </c>
      <c r="J230" s="14">
        <f t="shared" si="52"/>
        <v>79432.823472428281</v>
      </c>
      <c r="K230" s="14" t="str">
        <f t="shared" si="67"/>
        <v>499091.149349751j</v>
      </c>
      <c r="L230" s="14">
        <f t="shared" si="53"/>
        <v>0.899046824883169</v>
      </c>
      <c r="M230" s="14" t="str">
        <f t="shared" si="54"/>
        <v>0.499091149349751j</v>
      </c>
      <c r="N230" s="14" t="str">
        <f t="shared" si="55"/>
        <v>2.22000324323682-1.23239851313776j</v>
      </c>
      <c r="O230" s="14">
        <f t="shared" si="56"/>
        <v>8.093725233515487</v>
      </c>
      <c r="P230" s="14">
        <f t="shared" si="57"/>
        <v>-29.036128849802679</v>
      </c>
      <c r="Q230" s="14"/>
      <c r="R230" s="14"/>
      <c r="S230" s="14"/>
      <c r="T230" s="14" t="str">
        <f t="shared" si="58"/>
        <v>1.1+0.0274500132142364j</v>
      </c>
      <c r="U230" s="14" t="str">
        <f t="shared" si="59"/>
        <v>1+27.4749677717038j</v>
      </c>
      <c r="V230" s="96" t="str">
        <f t="shared" si="68"/>
        <v>0.00245303924516513-0.0399471609894002j</v>
      </c>
      <c r="W230" s="14">
        <f t="shared" si="69"/>
        <v>-86.48604484217816</v>
      </c>
      <c r="X230" s="14"/>
      <c r="Y230" s="14"/>
      <c r="Z230" s="14"/>
      <c r="AA230" s="14" t="str">
        <f t="shared" si="60"/>
        <v>25-1.57767088402394j</v>
      </c>
      <c r="AB230" s="14">
        <f t="shared" si="61"/>
        <v>27.976061483906648</v>
      </c>
      <c r="AC230" s="14">
        <f t="shared" si="62"/>
        <v>-3.6109668790717935</v>
      </c>
      <c r="AD230" s="14"/>
      <c r="AE230" s="14" t="str">
        <f t="shared" si="63"/>
        <v>33137.2549019608-0.000548040842621232j</v>
      </c>
      <c r="AF230" s="14" t="str">
        <f t="shared" si="64"/>
        <v>0.231818181818182+2.94515337119385E-09j</v>
      </c>
      <c r="AG230" s="14">
        <f t="shared" si="70"/>
        <v>-12.697050094485389</v>
      </c>
      <c r="AH230" s="14">
        <f t="shared" si="71"/>
        <v>7.2791899610567523E-7</v>
      </c>
      <c r="AI230" s="14"/>
      <c r="AJ230" s="14"/>
      <c r="AK230" s="14"/>
      <c r="AL230" s="14" t="str">
        <f t="shared" si="65"/>
        <v>-0.287294230515992-0.515464027020778j</v>
      </c>
      <c r="AM230" s="14">
        <f t="shared" si="72"/>
        <v>-4.5811992658867053</v>
      </c>
      <c r="AN230" s="14">
        <f t="shared" si="73"/>
        <v>-119.13313984313363</v>
      </c>
      <c r="AO230" s="14">
        <f t="shared" si="66"/>
        <v>60.866860156866373</v>
      </c>
      <c r="AP230" s="14">
        <f t="shared" si="74"/>
        <v>4.5811992658867053</v>
      </c>
      <c r="AQ230" s="28">
        <f t="shared" si="75"/>
        <v>-60.866860156866373</v>
      </c>
      <c r="AR230" s="14"/>
      <c r="AS230" s="17"/>
      <c r="AU230"/>
      <c r="AV230"/>
      <c r="AW230"/>
      <c r="AX230"/>
      <c r="AY230"/>
      <c r="AZ230"/>
      <c r="BA230"/>
      <c r="BB230"/>
      <c r="BC230"/>
      <c r="BD230"/>
      <c r="BE230"/>
      <c r="BF230"/>
      <c r="BG230"/>
      <c r="BH230"/>
      <c r="BI230"/>
      <c r="BJ230"/>
      <c r="BK230"/>
      <c r="BL230"/>
      <c r="BM230"/>
      <c r="BN230"/>
      <c r="BO230"/>
      <c r="BP230"/>
      <c r="BQ230"/>
      <c r="BR230"/>
      <c r="BS230"/>
      <c r="BT230"/>
    </row>
    <row r="231" spans="9:72" ht="15" hidden="1" x14ac:dyDescent="0.25">
      <c r="I231" s="16">
        <v>117</v>
      </c>
      <c r="J231" s="14">
        <f t="shared" si="52"/>
        <v>84139.514164519613</v>
      </c>
      <c r="K231" s="14" t="str">
        <f t="shared" si="67"/>
        <v>528664.159151738j</v>
      </c>
      <c r="L231" s="14">
        <f t="shared" si="53"/>
        <v>0.88672867449853787</v>
      </c>
      <c r="M231" s="14" t="str">
        <f t="shared" si="54"/>
        <v>0.528664159151738j</v>
      </c>
      <c r="N231" s="14" t="str">
        <f t="shared" si="55"/>
        <v>2.17233623700012-1.29513834745221j</v>
      </c>
      <c r="O231" s="14">
        <f t="shared" si="56"/>
        <v>8.0593752016457429</v>
      </c>
      <c r="P231" s="14">
        <f t="shared" si="57"/>
        <v>-30.803231233600528</v>
      </c>
      <c r="Q231" s="14"/>
      <c r="R231" s="14"/>
      <c r="S231" s="14"/>
      <c r="T231" s="14" t="str">
        <f t="shared" si="58"/>
        <v>1.1+0.0290765287533456j</v>
      </c>
      <c r="U231" s="14" t="str">
        <f t="shared" si="59"/>
        <v>1+29.1029619613032j</v>
      </c>
      <c r="V231" s="96" t="str">
        <f t="shared" si="68"/>
        <v>0.00229511027815209-0.0377179783687108j</v>
      </c>
      <c r="W231" s="14">
        <f t="shared" si="69"/>
        <v>-86.517888843176124</v>
      </c>
      <c r="X231" s="14"/>
      <c r="Y231" s="14"/>
      <c r="Z231" s="14"/>
      <c r="AA231" s="14" t="str">
        <f t="shared" si="60"/>
        <v>25-1.48941735726243j</v>
      </c>
      <c r="AB231" s="14">
        <f t="shared" si="61"/>
        <v>27.974187653890009</v>
      </c>
      <c r="AC231" s="14">
        <f t="shared" si="62"/>
        <v>-3.4094631215499489</v>
      </c>
      <c r="AD231" s="14"/>
      <c r="AE231" s="14" t="str">
        <f t="shared" si="63"/>
        <v>33137.2549019608-0.000580514304095839j</v>
      </c>
      <c r="AF231" s="14" t="str">
        <f t="shared" si="64"/>
        <v>0.231818181818182+3.11966467965553E-09j</v>
      </c>
      <c r="AG231" s="14">
        <f t="shared" si="70"/>
        <v>-12.697050094485389</v>
      </c>
      <c r="AH231" s="14">
        <f t="shared" si="71"/>
        <v>7.7105090825224728E-7</v>
      </c>
      <c r="AI231" s="14"/>
      <c r="AJ231" s="14"/>
      <c r="AK231" s="14"/>
      <c r="AL231" s="14" t="str">
        <f t="shared" si="65"/>
        <v>-0.283529994211913-0.476938845698002j</v>
      </c>
      <c r="AM231" s="14">
        <f t="shared" si="72"/>
        <v>-5.1164684759943437</v>
      </c>
      <c r="AN231" s="14">
        <f t="shared" si="73"/>
        <v>-120.73058242727565</v>
      </c>
      <c r="AO231" s="14">
        <f t="shared" si="66"/>
        <v>59.269417572724365</v>
      </c>
      <c r="AP231" s="14">
        <f t="shared" si="74"/>
        <v>5.1164684759943437</v>
      </c>
      <c r="AQ231" s="28">
        <f t="shared" si="75"/>
        <v>-59.269417572724365</v>
      </c>
      <c r="AR231" s="14"/>
      <c r="AS231" s="17"/>
      <c r="AU231"/>
      <c r="AV231"/>
      <c r="AW231"/>
      <c r="AX231"/>
      <c r="AY231"/>
      <c r="AZ231"/>
      <c r="BA231"/>
      <c r="BB231"/>
      <c r="BC231"/>
      <c r="BD231"/>
      <c r="BE231"/>
      <c r="BF231"/>
      <c r="BG231"/>
      <c r="BH231"/>
      <c r="BI231"/>
      <c r="BJ231"/>
      <c r="BK231"/>
      <c r="BL231"/>
      <c r="BM231"/>
      <c r="BN231"/>
      <c r="BO231"/>
      <c r="BP231"/>
      <c r="BQ231"/>
      <c r="BR231"/>
      <c r="BS231"/>
      <c r="BT231"/>
    </row>
    <row r="232" spans="9:72" ht="15" hidden="1" x14ac:dyDescent="0.25">
      <c r="I232" s="16">
        <v>118</v>
      </c>
      <c r="J232" s="14">
        <f t="shared" si="52"/>
        <v>89125.093813374653</v>
      </c>
      <c r="K232" s="14" t="str">
        <f t="shared" si="67"/>
        <v>559989.479949198j</v>
      </c>
      <c r="L232" s="14">
        <f t="shared" si="53"/>
        <v>0.87290748244411476</v>
      </c>
      <c r="M232" s="14" t="str">
        <f t="shared" si="54"/>
        <v>0.559989479949198j</v>
      </c>
      <c r="N232" s="14" t="str">
        <f t="shared" si="55"/>
        <v>2.11902724140667-1.35940289982504j</v>
      </c>
      <c r="O232" s="14">
        <f t="shared" si="56"/>
        <v>8.0196954968047649</v>
      </c>
      <c r="P232" s="14">
        <f t="shared" si="57"/>
        <v>-32.68107066908032</v>
      </c>
      <c r="Q232" s="14"/>
      <c r="R232" s="14"/>
      <c r="S232" s="14"/>
      <c r="T232" s="14" t="str">
        <f t="shared" si="58"/>
        <v>1.1+0.0307994213972059j</v>
      </c>
      <c r="U232" s="14" t="str">
        <f t="shared" si="59"/>
        <v>1+30.8274208712033j</v>
      </c>
      <c r="V232" s="96" t="str">
        <f t="shared" si="68"/>
        <v>0.00215431762874467-0.0356126348343588j</v>
      </c>
      <c r="W232" s="14">
        <f t="shared" si="69"/>
        <v>-86.538220950777742</v>
      </c>
      <c r="X232" s="14"/>
      <c r="Y232" s="14"/>
      <c r="Z232" s="14"/>
      <c r="AA232" s="14" t="str">
        <f t="shared" si="60"/>
        <v>25-1.40610065545264j</v>
      </c>
      <c r="AB232" s="14">
        <f t="shared" si="61"/>
        <v>27.972516919467804</v>
      </c>
      <c r="AC232" s="14">
        <f t="shared" si="62"/>
        <v>-3.2191537038040345</v>
      </c>
      <c r="AD232" s="14"/>
      <c r="AE232" s="14" t="str">
        <f t="shared" si="63"/>
        <v>33137.2549019608-0.000614911939132219j</v>
      </c>
      <c r="AF232" s="14" t="str">
        <f t="shared" si="64"/>
        <v>0.231818181818182+3.30451643322913E-09j</v>
      </c>
      <c r="AG232" s="14">
        <f t="shared" si="70"/>
        <v>-12.697050094485389</v>
      </c>
      <c r="AH232" s="14">
        <f t="shared" si="71"/>
        <v>8.1673854686752396E-7</v>
      </c>
      <c r="AI232" s="14"/>
      <c r="AJ232" s="14"/>
      <c r="AK232" s="14"/>
      <c r="AL232" s="14" t="str">
        <f t="shared" si="65"/>
        <v>-0.279665355699628-0.440029191858526j</v>
      </c>
      <c r="AM232" s="14">
        <f t="shared" si="72"/>
        <v>-5.656891932756432</v>
      </c>
      <c r="AN232" s="14">
        <f t="shared" si="73"/>
        <v>-122.4384445069236</v>
      </c>
      <c r="AO232" s="14">
        <f t="shared" si="66"/>
        <v>57.561555493076391</v>
      </c>
      <c r="AP232" s="14">
        <f t="shared" si="74"/>
        <v>5.656891932756432</v>
      </c>
      <c r="AQ232" s="28">
        <f t="shared" si="75"/>
        <v>-57.561555493076391</v>
      </c>
      <c r="AR232" s="14"/>
      <c r="AS232" s="17"/>
      <c r="AU232"/>
      <c r="AV232"/>
      <c r="AW232"/>
      <c r="AX232"/>
      <c r="AY232"/>
      <c r="AZ232"/>
      <c r="BA232"/>
      <c r="BB232"/>
      <c r="BC232"/>
      <c r="BD232"/>
      <c r="BE232"/>
      <c r="BF232"/>
      <c r="BG232"/>
      <c r="BH232"/>
      <c r="BI232"/>
      <c r="BJ232"/>
      <c r="BK232"/>
      <c r="BL232"/>
      <c r="BM232"/>
      <c r="BN232"/>
      <c r="BO232"/>
      <c r="BP232"/>
      <c r="BQ232"/>
      <c r="BR232"/>
      <c r="BS232"/>
      <c r="BT232"/>
    </row>
    <row r="233" spans="9:72" ht="15" hidden="1" x14ac:dyDescent="0.25">
      <c r="I233" s="16">
        <v>119</v>
      </c>
      <c r="J233" s="14">
        <f t="shared" si="52"/>
        <v>94406.087628592417</v>
      </c>
      <c r="K233" s="14" t="str">
        <f t="shared" si="67"/>
        <v>593170.94269628j</v>
      </c>
      <c r="L233" s="14">
        <f t="shared" si="53"/>
        <v>0.85739984989860085</v>
      </c>
      <c r="M233" s="14" t="str">
        <f t="shared" si="54"/>
        <v>0.59317094269628j</v>
      </c>
      <c r="N233" s="14" t="str">
        <f t="shared" si="55"/>
        <v>2.05949418847564-1.42481026722839j</v>
      </c>
      <c r="O233" s="14">
        <f t="shared" si="56"/>
        <v>7.9737839367966252</v>
      </c>
      <c r="P233" s="14">
        <f t="shared" si="57"/>
        <v>-34.676466870654934</v>
      </c>
      <c r="Q233" s="14"/>
      <c r="R233" s="14"/>
      <c r="S233" s="14"/>
      <c r="T233" s="14" t="str">
        <f t="shared" si="58"/>
        <v>1.1+0.0326244018482954j</v>
      </c>
      <c r="U233" s="14" t="str">
        <f t="shared" si="59"/>
        <v>1+32.6540603954302j</v>
      </c>
      <c r="V233" s="96" t="str">
        <f t="shared" si="68"/>
        <v>0.00202880560587886-0.0336243389366603j</v>
      </c>
      <c r="W233" s="14">
        <f t="shared" si="69"/>
        <v>-86.547107065697503</v>
      </c>
      <c r="X233" s="14"/>
      <c r="Y233" s="14"/>
      <c r="Z233" s="14"/>
      <c r="AA233" s="14" t="str">
        <f t="shared" si="60"/>
        <v>25-1.32744461693283j</v>
      </c>
      <c r="AB233" s="14">
        <f t="shared" si="61"/>
        <v>27.971027333964692</v>
      </c>
      <c r="AC233" s="14">
        <f t="shared" si="62"/>
        <v>-3.0394246821726165</v>
      </c>
      <c r="AD233" s="14"/>
      <c r="AE233" s="14" t="str">
        <f t="shared" si="63"/>
        <v>33137.2549019608-0.000651347762181793j</v>
      </c>
      <c r="AF233" s="14" t="str">
        <f t="shared" si="64"/>
        <v>0.231818181818182+3.50032134180753E-09j</v>
      </c>
      <c r="AG233" s="14">
        <f t="shared" si="70"/>
        <v>-12.697050094485389</v>
      </c>
      <c r="AH233" s="14">
        <f t="shared" si="71"/>
        <v>8.6513334826531215E-7</v>
      </c>
      <c r="AI233" s="14"/>
      <c r="AJ233" s="14"/>
      <c r="AK233" s="14"/>
      <c r="AL233" s="14" t="str">
        <f t="shared" si="65"/>
        <v>-0.275634438704468-0.404626053356838j</v>
      </c>
      <c r="AM233" s="14">
        <f t="shared" si="72"/>
        <v>-6.2033815003212798</v>
      </c>
      <c r="AN233" s="14">
        <f t="shared" si="73"/>
        <v>-124.2629977533917</v>
      </c>
      <c r="AO233" s="14">
        <f t="shared" si="66"/>
        <v>55.737002246608292</v>
      </c>
      <c r="AP233" s="14">
        <f t="shared" si="74"/>
        <v>6.2033815003212798</v>
      </c>
      <c r="AQ233" s="28">
        <f t="shared" si="75"/>
        <v>-55.737002246608292</v>
      </c>
      <c r="AR233" s="14"/>
      <c r="AS233" s="17"/>
      <c r="AU233"/>
      <c r="AV233"/>
      <c r="AW233"/>
      <c r="AX233"/>
      <c r="AY233"/>
      <c r="AZ233"/>
      <c r="BA233"/>
      <c r="BB233"/>
      <c r="BC233"/>
      <c r="BD233"/>
      <c r="BE233"/>
      <c r="BF233"/>
      <c r="BG233"/>
      <c r="BH233"/>
      <c r="BI233"/>
      <c r="BJ233"/>
      <c r="BK233"/>
      <c r="BL233"/>
      <c r="BM233"/>
      <c r="BN233"/>
      <c r="BO233"/>
      <c r="BP233"/>
      <c r="BQ233"/>
      <c r="BR233"/>
      <c r="BS233"/>
      <c r="BT233"/>
    </row>
    <row r="234" spans="9:72" ht="15" hidden="1" x14ac:dyDescent="0.25">
      <c r="I234" s="16">
        <v>120</v>
      </c>
      <c r="J234" s="14">
        <f t="shared" si="52"/>
        <v>100000</v>
      </c>
      <c r="K234" s="14" t="str">
        <f t="shared" si="67"/>
        <v>628318.530717959j</v>
      </c>
      <c r="L234" s="14">
        <f t="shared" si="53"/>
        <v>0.83999999999999975</v>
      </c>
      <c r="M234" s="14" t="str">
        <f t="shared" si="54"/>
        <v>0.628318530717959j</v>
      </c>
      <c r="N234" s="14" t="str">
        <f t="shared" si="55"/>
        <v>1.99313252225812-1.49085964037072j</v>
      </c>
      <c r="O234" s="14">
        <f t="shared" si="56"/>
        <v>7.9205811562534389</v>
      </c>
      <c r="P234" s="14">
        <f t="shared" si="57"/>
        <v>-36.796424352321885</v>
      </c>
      <c r="Q234" s="14"/>
      <c r="R234" s="14"/>
      <c r="S234" s="14"/>
      <c r="T234" s="14" t="str">
        <f t="shared" si="58"/>
        <v>1.1+0.0345575191894878j</v>
      </c>
      <c r="U234" s="14" t="str">
        <f t="shared" si="59"/>
        <v>1+34.5889351160236j</v>
      </c>
      <c r="V234" s="96" t="str">
        <f t="shared" si="68"/>
        <v>0.00191691870848219-0.0317466576408946j</v>
      </c>
      <c r="W234" s="14">
        <f t="shared" si="69"/>
        <v>-86.544575996984349</v>
      </c>
      <c r="X234" s="14"/>
      <c r="Y234" s="14"/>
      <c r="Z234" s="14"/>
      <c r="AA234" s="14" t="str">
        <f t="shared" si="60"/>
        <v>25-1.25318852828264j</v>
      </c>
      <c r="AB234" s="14">
        <f t="shared" si="61"/>
        <v>27.969699308758813</v>
      </c>
      <c r="AC234" s="14">
        <f t="shared" si="62"/>
        <v>-2.8696945248792676</v>
      </c>
      <c r="AD234" s="14"/>
      <c r="AE234" s="14" t="str">
        <f t="shared" si="63"/>
        <v>33137.2549019608-0.000689942543476956j</v>
      </c>
      <c r="AF234" s="14" t="str">
        <f t="shared" si="64"/>
        <v>0.231818181818182+3.70772842062719E-09j</v>
      </c>
      <c r="AG234" s="14">
        <f t="shared" si="70"/>
        <v>-12.697050094485389</v>
      </c>
      <c r="AH234" s="14">
        <f t="shared" si="71"/>
        <v>9.1639572192513199E-7</v>
      </c>
      <c r="AI234" s="14"/>
      <c r="AJ234" s="14"/>
      <c r="AK234" s="14"/>
      <c r="AL234" s="14" t="str">
        <f t="shared" si="65"/>
        <v>-0.271367690070913-0.370631762292161j</v>
      </c>
      <c r="AM234" s="14">
        <f t="shared" si="72"/>
        <v>-6.7570040700995424</v>
      </c>
      <c r="AN234" s="14">
        <f t="shared" si="73"/>
        <v>-126.21069395778974</v>
      </c>
      <c r="AO234" s="14">
        <f t="shared" si="66"/>
        <v>53.789306042210264</v>
      </c>
      <c r="AP234" s="14">
        <f t="shared" si="74"/>
        <v>6.7570040700995424</v>
      </c>
      <c r="AQ234" s="28">
        <f t="shared" si="75"/>
        <v>-53.789306042210264</v>
      </c>
      <c r="AR234" s="14"/>
      <c r="AS234" s="17"/>
      <c r="AU234"/>
      <c r="AV234"/>
      <c r="AW234"/>
      <c r="AX234"/>
      <c r="AY234"/>
      <c r="AZ234"/>
      <c r="BA234"/>
      <c r="BB234"/>
      <c r="BC234"/>
      <c r="BD234"/>
      <c r="BE234"/>
      <c r="BF234"/>
      <c r="BG234"/>
      <c r="BH234"/>
      <c r="BI234"/>
      <c r="BJ234"/>
      <c r="BK234"/>
      <c r="BL234"/>
      <c r="BM234"/>
      <c r="BN234"/>
      <c r="BO234"/>
      <c r="BP234"/>
      <c r="BQ234"/>
      <c r="BR234"/>
      <c r="BS234"/>
      <c r="BT234"/>
    </row>
    <row r="235" spans="9:72" ht="15" hidden="1" x14ac:dyDescent="0.25">
      <c r="I235" s="16">
        <v>121</v>
      </c>
      <c r="J235" s="14">
        <f t="shared" si="52"/>
        <v>105925.37251772903</v>
      </c>
      <c r="K235" s="14" t="str">
        <f t="shared" si="67"/>
        <v>665548.744260919j</v>
      </c>
      <c r="L235" s="14">
        <f t="shared" si="53"/>
        <v>0.82047704731168558</v>
      </c>
      <c r="M235" s="14" t="str">
        <f t="shared" si="54"/>
        <v>0.665548744260919j</v>
      </c>
      <c r="N235" s="14" t="str">
        <f t="shared" si="55"/>
        <v>1.91933100229324-1.55690929146985j</v>
      </c>
      <c r="O235" s="14">
        <f t="shared" si="56"/>
        <v>7.858846681465371</v>
      </c>
      <c r="P235" s="14">
        <f t="shared" si="57"/>
        <v>-39.048027813330513</v>
      </c>
      <c r="Q235" s="14"/>
      <c r="R235" s="14"/>
      <c r="S235" s="14"/>
      <c r="T235" s="14" t="str">
        <f t="shared" si="58"/>
        <v>1.1+0.0366051809343505j</v>
      </c>
      <c r="U235" s="14" t="str">
        <f t="shared" si="59"/>
        <v>1+36.6384583715636j</v>
      </c>
      <c r="V235" s="96" t="str">
        <f t="shared" si="68"/>
        <v>0.00181718018609154-0.0299734996673945j</v>
      </c>
      <c r="W235" s="14">
        <f t="shared" si="69"/>
        <v>-86.530619538390297</v>
      </c>
      <c r="X235" s="14"/>
      <c r="Y235" s="14"/>
      <c r="Z235" s="14"/>
      <c r="AA235" s="14" t="str">
        <f t="shared" si="60"/>
        <v>25-1.18308626016197j</v>
      </c>
      <c r="AB235" s="14">
        <f t="shared" si="61"/>
        <v>27.968515362697932</v>
      </c>
      <c r="AC235" s="14">
        <f t="shared" si="62"/>
        <v>-2.709412602167192</v>
      </c>
      <c r="AD235" s="14"/>
      <c r="AE235" s="14" t="str">
        <f t="shared" si="63"/>
        <v>33137.2549019608-0.00073082420933626j</v>
      </c>
      <c r="AF235" s="14" t="str">
        <f t="shared" si="64"/>
        <v>0.231818181818182+3.92742514149506E-09j</v>
      </c>
      <c r="AG235" s="14">
        <f t="shared" si="70"/>
        <v>-12.697050094485389</v>
      </c>
      <c r="AH235" s="14">
        <f t="shared" si="71"/>
        <v>9.7069558218572779E-7</v>
      </c>
      <c r="AI235" s="14"/>
      <c r="AJ235" s="14"/>
      <c r="AK235" s="14"/>
      <c r="AL235" s="14" t="str">
        <f t="shared" si="65"/>
        <v>-0.266791487532069-0.337961403787245j</v>
      </c>
      <c r="AM235" s="14">
        <f t="shared" si="72"/>
        <v>-7.3190055782338517</v>
      </c>
      <c r="AN235" s="14">
        <f t="shared" si="73"/>
        <v>-128.28805898319243</v>
      </c>
      <c r="AO235" s="14">
        <f t="shared" si="66"/>
        <v>51.71194101680755</v>
      </c>
      <c r="AP235" s="14">
        <f t="shared" si="74"/>
        <v>7.3190055782338517</v>
      </c>
      <c r="AQ235" s="28">
        <f t="shared" si="75"/>
        <v>-51.71194101680755</v>
      </c>
      <c r="AR235" s="14"/>
      <c r="AS235" s="17"/>
      <c r="AU235"/>
      <c r="AV235"/>
      <c r="AW235"/>
      <c r="AX235"/>
      <c r="AY235"/>
      <c r="AZ235"/>
      <c r="BA235"/>
      <c r="BB235"/>
      <c r="BC235"/>
      <c r="BD235"/>
      <c r="BE235"/>
      <c r="BF235"/>
      <c r="BG235"/>
      <c r="BH235"/>
      <c r="BI235"/>
      <c r="BJ235"/>
      <c r="BK235"/>
      <c r="BL235"/>
      <c r="BM235"/>
      <c r="BN235"/>
      <c r="BO235"/>
      <c r="BP235"/>
      <c r="BQ235"/>
      <c r="BR235"/>
      <c r="BS235"/>
      <c r="BT235"/>
    </row>
    <row r="236" spans="9:72" ht="15" hidden="1" x14ac:dyDescent="0.25">
      <c r="I236" s="16">
        <v>122</v>
      </c>
      <c r="J236" s="14">
        <f t="shared" si="52"/>
        <v>112201.84543019645</v>
      </c>
      <c r="K236" s="14" t="str">
        <f t="shared" si="67"/>
        <v>704984.986645445j</v>
      </c>
      <c r="L236" s="14">
        <f t="shared" si="53"/>
        <v>0.79857193411293315</v>
      </c>
      <c r="M236" s="14" t="str">
        <f t="shared" si="54"/>
        <v>0.704984986645445j</v>
      </c>
      <c r="N236" s="14" t="str">
        <f t="shared" si="55"/>
        <v>1.8374951006162-1.62215375175681j</v>
      </c>
      <c r="O236" s="14">
        <f t="shared" si="56"/>
        <v>7.7871337300769783</v>
      </c>
      <c r="P236" s="14">
        <f t="shared" si="57"/>
        <v>-41.438293567488998</v>
      </c>
      <c r="Q236" s="14"/>
      <c r="R236" s="14"/>
      <c r="S236" s="14"/>
      <c r="T236" s="14" t="str">
        <f t="shared" si="58"/>
        <v>1.1+0.0387741742654994j</v>
      </c>
      <c r="U236" s="14" t="str">
        <f t="shared" si="59"/>
        <v>1+38.8094235148317j</v>
      </c>
      <c r="V236" s="96" t="str">
        <f t="shared" si="68"/>
        <v>0.00172827286317917-0.0282990992308117j</v>
      </c>
      <c r="W236" s="14">
        <f t="shared" si="69"/>
        <v>-86.505192446603559</v>
      </c>
      <c r="X236" s="14"/>
      <c r="Y236" s="14"/>
      <c r="Z236" s="14"/>
      <c r="AA236" s="14" t="str">
        <f t="shared" si="60"/>
        <v>25-1.11690545149035j</v>
      </c>
      <c r="AB236" s="14">
        <f t="shared" si="61"/>
        <v>27.967459897573029</v>
      </c>
      <c r="AC236" s="14">
        <f t="shared" si="62"/>
        <v>-2.5580577135799794</v>
      </c>
      <c r="AD236" s="14"/>
      <c r="AE236" s="14" t="str">
        <f t="shared" si="63"/>
        <v>33137.2549019608-0.000774128266189178j</v>
      </c>
      <c r="AF236" s="14" t="str">
        <f t="shared" si="64"/>
        <v>0.231818181818182+4.16013971148357E-09j</v>
      </c>
      <c r="AG236" s="14">
        <f t="shared" si="70"/>
        <v>-12.697050094485389</v>
      </c>
      <c r="AH236" s="14">
        <f t="shared" si="71"/>
        <v>1.0282129114433659E-6</v>
      </c>
      <c r="AI236" s="14"/>
      <c r="AJ236" s="14"/>
      <c r="AK236" s="14"/>
      <c r="AL236" s="14" t="str">
        <f t="shared" si="65"/>
        <v>-0.261828123570118-0.306544631183417j</v>
      </c>
      <c r="AM236" s="14">
        <f t="shared" si="72"/>
        <v>-7.8908362727005983</v>
      </c>
      <c r="AN236" s="14">
        <f t="shared" si="73"/>
        <v>-130.50154269945972</v>
      </c>
      <c r="AO236" s="14">
        <f t="shared" si="66"/>
        <v>49.498457300540288</v>
      </c>
      <c r="AP236" s="14">
        <f t="shared" si="74"/>
        <v>7.8908362727005983</v>
      </c>
      <c r="AQ236" s="28">
        <f t="shared" si="75"/>
        <v>-49.498457300540288</v>
      </c>
      <c r="AR236" s="14"/>
      <c r="AS236" s="17"/>
      <c r="AU236"/>
      <c r="AV236"/>
      <c r="AW236"/>
      <c r="AX236"/>
      <c r="AY236"/>
      <c r="AZ236"/>
      <c r="BA236"/>
      <c r="BB236"/>
      <c r="BC236"/>
      <c r="BD236"/>
      <c r="BE236"/>
      <c r="BF236"/>
      <c r="BG236"/>
      <c r="BH236"/>
      <c r="BI236"/>
      <c r="BJ236"/>
      <c r="BK236"/>
      <c r="BL236"/>
      <c r="BM236"/>
      <c r="BN236"/>
      <c r="BO236"/>
      <c r="BP236"/>
      <c r="BQ236"/>
      <c r="BR236"/>
      <c r="BS236"/>
      <c r="BT236"/>
    </row>
    <row r="237" spans="9:72" ht="15" hidden="1" x14ac:dyDescent="0.25">
      <c r="I237" s="16">
        <v>123</v>
      </c>
      <c r="J237" s="14">
        <f t="shared" si="52"/>
        <v>118850.22274370195</v>
      </c>
      <c r="K237" s="14" t="str">
        <f t="shared" si="67"/>
        <v>746757.973298249j</v>
      </c>
      <c r="L237" s="14">
        <f t="shared" si="53"/>
        <v>0.77399399286035919</v>
      </c>
      <c r="M237" s="14" t="str">
        <f t="shared" si="54"/>
        <v>0.746757973298249j</v>
      </c>
      <c r="N237" s="14" t="str">
        <f t="shared" si="55"/>
        <v>1.74707986944341-1.68560200018388j</v>
      </c>
      <c r="O237" s="14">
        <f t="shared" si="56"/>
        <v>7.703763956199511</v>
      </c>
      <c r="P237" s="14">
        <f t="shared" si="57"/>
        <v>-43.973966700304814</v>
      </c>
      <c r="Q237" s="14"/>
      <c r="R237" s="14"/>
      <c r="S237" s="14"/>
      <c r="T237" s="14" t="str">
        <f t="shared" si="58"/>
        <v>1.1+0.0410716885314036j</v>
      </c>
      <c r="U237" s="14" t="str">
        <f t="shared" si="59"/>
        <v>1+41.1090264300686j</v>
      </c>
      <c r="V237" s="96" t="str">
        <f t="shared" si="68"/>
        <v>0.00164902199487125-0.026718000239523j</v>
      </c>
      <c r="W237" s="14">
        <f t="shared" si="69"/>
        <v>-86.468212321432702</v>
      </c>
      <c r="X237" s="14"/>
      <c r="Y237" s="14"/>
      <c r="Z237" s="14"/>
      <c r="AA237" s="14" t="str">
        <f t="shared" si="60"/>
        <v>25-1.0544267392625j</v>
      </c>
      <c r="AB237" s="14">
        <f t="shared" si="61"/>
        <v>27.966518997058003</v>
      </c>
      <c r="AC237" s="14">
        <f t="shared" si="62"/>
        <v>-2.415136657621225</v>
      </c>
      <c r="AD237" s="14"/>
      <c r="AE237" s="14" t="str">
        <f t="shared" si="63"/>
        <v>33137.2549019608-0.000819998249725924j</v>
      </c>
      <c r="AF237" s="14" t="str">
        <f t="shared" si="64"/>
        <v>0.231818181818182+4.40664348664696E-09j</v>
      </c>
      <c r="AG237" s="14">
        <f t="shared" si="70"/>
        <v>-12.697050094485387</v>
      </c>
      <c r="AH237" s="14">
        <f t="shared" si="71"/>
        <v>1.0891383567217753E-6</v>
      </c>
      <c r="AI237" s="14"/>
      <c r="AJ237" s="14"/>
      <c r="AK237" s="14"/>
      <c r="AL237" s="14" t="str">
        <f t="shared" si="65"/>
        <v>-0.256396341071508-0.276327875936699j</v>
      </c>
      <c r="AM237" s="14">
        <f t="shared" si="72"/>
        <v>-8.4741760100859889</v>
      </c>
      <c r="AN237" s="14">
        <f t="shared" si="73"/>
        <v>-132.85731459022031</v>
      </c>
      <c r="AO237" s="14">
        <f t="shared" si="66"/>
        <v>47.142685409779673</v>
      </c>
      <c r="AP237" s="14">
        <f t="shared" si="74"/>
        <v>8.4741760100859889</v>
      </c>
      <c r="AQ237" s="28">
        <f t="shared" si="75"/>
        <v>-47.142685409779673</v>
      </c>
      <c r="AR237" s="14"/>
      <c r="AS237" s="17"/>
      <c r="AU237"/>
      <c r="AV237"/>
      <c r="AW237"/>
      <c r="AX237"/>
      <c r="AY237"/>
      <c r="AZ237"/>
      <c r="BA237"/>
      <c r="BB237"/>
      <c r="BC237"/>
      <c r="BD237"/>
      <c r="BE237"/>
      <c r="BF237"/>
      <c r="BG237"/>
      <c r="BH237"/>
      <c r="BI237"/>
      <c r="BJ237"/>
      <c r="BK237"/>
      <c r="BL237"/>
      <c r="BM237"/>
      <c r="BN237"/>
      <c r="BO237"/>
      <c r="BP237"/>
      <c r="BQ237"/>
      <c r="BR237"/>
      <c r="BS237"/>
      <c r="BT237"/>
    </row>
    <row r="238" spans="9:72" ht="15" hidden="1" x14ac:dyDescent="0.25">
      <c r="I238" s="16">
        <v>124</v>
      </c>
      <c r="J238" s="14">
        <f t="shared" si="52"/>
        <v>125892.5411794168</v>
      </c>
      <c r="K238" s="14" t="str">
        <f t="shared" si="67"/>
        <v>791006.165022013j</v>
      </c>
      <c r="L238" s="14">
        <f t="shared" si="53"/>
        <v>0.7464170892062213</v>
      </c>
      <c r="M238" s="14" t="str">
        <f t="shared" si="54"/>
        <v>0.791006165022013j</v>
      </c>
      <c r="N238" s="14" t="str">
        <f t="shared" si="55"/>
        <v>1.64763403270865-1.74605953751488j</v>
      </c>
      <c r="O238" s="14">
        <f t="shared" si="56"/>
        <v>7.6068040596225099</v>
      </c>
      <c r="P238" s="14">
        <f t="shared" si="57"/>
        <v>-46.661253596068619</v>
      </c>
      <c r="Q238" s="14"/>
      <c r="R238" s="14"/>
      <c r="S238" s="14"/>
      <c r="T238" s="14" t="str">
        <f t="shared" si="58"/>
        <v>1.1+0.0435053390762108j</v>
      </c>
      <c r="U238" s="14" t="str">
        <f t="shared" si="59"/>
        <v>1+43.5448893844618j</v>
      </c>
      <c r="V238" s="96" t="str">
        <f t="shared" si="68"/>
        <v>0.00157837994418145-0.0252250409998233j</v>
      </c>
      <c r="W238" s="14">
        <f t="shared" si="69"/>
        <v>-86.419559388425</v>
      </c>
      <c r="X238" s="14"/>
      <c r="Y238" s="14"/>
      <c r="Z238" s="14"/>
      <c r="AA238" s="14" t="str">
        <f t="shared" si="60"/>
        <v>25-0.99544303144747j</v>
      </c>
      <c r="AB238" s="14">
        <f t="shared" si="61"/>
        <v>27.965680246757127</v>
      </c>
      <c r="AC238" s="14">
        <f t="shared" si="62"/>
        <v>-2.2801828476222634</v>
      </c>
      <c r="AD238" s="14"/>
      <c r="AE238" s="14" t="str">
        <f t="shared" si="63"/>
        <v>33137.2549019608-0.000868586200661042j</v>
      </c>
      <c r="AF238" s="14" t="str">
        <f t="shared" si="64"/>
        <v>0.231818181818182+4.66775352875903E-09j</v>
      </c>
      <c r="AG238" s="14">
        <f t="shared" si="70"/>
        <v>-12.697050094485387</v>
      </c>
      <c r="AH238" s="14">
        <f t="shared" si="71"/>
        <v>1.1536738615910117E-6</v>
      </c>
      <c r="AI238" s="14"/>
      <c r="AJ238" s="14"/>
      <c r="AK238" s="14"/>
      <c r="AL238" s="14" t="str">
        <f t="shared" si="65"/>
        <v>-0.25041263781609-0.247276880756104j</v>
      </c>
      <c r="AM238" s="14">
        <f t="shared" si="72"/>
        <v>-9.0709576636950793</v>
      </c>
      <c r="AN238" s="14">
        <f t="shared" si="73"/>
        <v>-135.36099467844207</v>
      </c>
      <c r="AO238" s="14">
        <f t="shared" si="66"/>
        <v>44.639005321557931</v>
      </c>
      <c r="AP238" s="14">
        <f t="shared" si="74"/>
        <v>9.0709576636950793</v>
      </c>
      <c r="AQ238" s="28">
        <f t="shared" si="75"/>
        <v>-44.639005321557931</v>
      </c>
      <c r="AR238" s="14"/>
      <c r="AS238" s="17"/>
      <c r="AU238"/>
      <c r="AV238"/>
      <c r="AW238"/>
      <c r="AX238"/>
      <c r="AY238"/>
      <c r="AZ238"/>
      <c r="BA238"/>
      <c r="BB238"/>
      <c r="BC238"/>
      <c r="BD238"/>
      <c r="BE238"/>
      <c r="BF238"/>
      <c r="BG238"/>
      <c r="BH238"/>
      <c r="BI238"/>
      <c r="BJ238"/>
      <c r="BK238"/>
      <c r="BL238"/>
      <c r="BM238"/>
      <c r="BN238"/>
      <c r="BO238"/>
      <c r="BP238"/>
      <c r="BQ238"/>
      <c r="BR238"/>
      <c r="BS238"/>
      <c r="BT238"/>
    </row>
    <row r="239" spans="9:72" ht="15" hidden="1" x14ac:dyDescent="0.25">
      <c r="I239" s="16">
        <v>125</v>
      </c>
      <c r="J239" s="14">
        <f t="shared" si="52"/>
        <v>133352.14321633245</v>
      </c>
      <c r="K239" s="14" t="str">
        <f t="shared" si="67"/>
        <v>837876.226937768j</v>
      </c>
      <c r="L239" s="14">
        <f t="shared" si="53"/>
        <v>0.71547529439377211</v>
      </c>
      <c r="M239" s="14" t="str">
        <f t="shared" si="54"/>
        <v>0.837876226937768j</v>
      </c>
      <c r="N239" s="14" t="str">
        <f t="shared" si="55"/>
        <v>1.53885649101606-1.80211850862541j</v>
      </c>
      <c r="O239" s="14">
        <f t="shared" si="56"/>
        <v>7.4940470477677401</v>
      </c>
      <c r="P239" s="14">
        <f t="shared" si="57"/>
        <v>-49.505480965636742</v>
      </c>
      <c r="Q239" s="14"/>
      <c r="R239" s="14"/>
      <c r="S239" s="14"/>
      <c r="T239" s="14" t="str">
        <f t="shared" si="58"/>
        <v>1.1+0.0460831924815772j</v>
      </c>
      <c r="U239" s="14" t="str">
        <f t="shared" si="59"/>
        <v>1+46.1250862929241j</v>
      </c>
      <c r="V239" s="96" t="str">
        <f t="shared" si="68"/>
        <v>0.00151541249145401-0.0238153394561142j</v>
      </c>
      <c r="W239" s="14">
        <f t="shared" si="69"/>
        <v>-86.359076184825966</v>
      </c>
      <c r="X239" s="14"/>
      <c r="Y239" s="14"/>
      <c r="Z239" s="14"/>
      <c r="AA239" s="14" t="str">
        <f t="shared" si="60"/>
        <v>25-0.939758820561015j</v>
      </c>
      <c r="AB239" s="14">
        <f t="shared" si="61"/>
        <v>27.96493257321891</v>
      </c>
      <c r="AC239" s="14">
        <f t="shared" si="62"/>
        <v>-2.1527549764846379</v>
      </c>
      <c r="AD239" s="14"/>
      <c r="AE239" s="14" t="str">
        <f t="shared" si="63"/>
        <v>33137.2549019608-0.000920053168687797j</v>
      </c>
      <c r="AF239" s="14" t="str">
        <f t="shared" si="64"/>
        <v>0.231818181818182+4.94433531354743E-09j</v>
      </c>
      <c r="AG239" s="14">
        <f t="shared" si="70"/>
        <v>-12.697050094485387</v>
      </c>
      <c r="AH239" s="14">
        <f t="shared" si="71"/>
        <v>1.2220333355299451E-6</v>
      </c>
      <c r="AI239" s="14"/>
      <c r="AJ239" s="14"/>
      <c r="AK239" s="14"/>
      <c r="AL239" s="14" t="str">
        <f t="shared" si="65"/>
        <v>-0.243793585989472-0.219379392662371j</v>
      </c>
      <c r="AM239" s="14">
        <f t="shared" si="72"/>
        <v>-9.6833858544386278</v>
      </c>
      <c r="AN239" s="14">
        <f t="shared" si="73"/>
        <v>-138.01731090491401</v>
      </c>
      <c r="AO239" s="14">
        <f t="shared" si="66"/>
        <v>41.982689095085995</v>
      </c>
      <c r="AP239" s="14">
        <f t="shared" si="74"/>
        <v>9.6833858544386278</v>
      </c>
      <c r="AQ239" s="28">
        <f t="shared" si="75"/>
        <v>-41.982689095085995</v>
      </c>
      <c r="AR239" s="14"/>
      <c r="AS239" s="17"/>
      <c r="AU239"/>
      <c r="AV239"/>
      <c r="AW239"/>
      <c r="AX239"/>
      <c r="AY239"/>
      <c r="AZ239"/>
      <c r="BA239"/>
      <c r="BB239"/>
      <c r="BC239"/>
      <c r="BD239"/>
      <c r="BE239"/>
      <c r="BF239"/>
      <c r="BG239"/>
      <c r="BH239"/>
      <c r="BI239"/>
      <c r="BJ239"/>
      <c r="BK239"/>
      <c r="BL239"/>
      <c r="BM239"/>
      <c r="BN239"/>
      <c r="BO239"/>
      <c r="BP239"/>
      <c r="BQ239"/>
      <c r="BR239"/>
      <c r="BS239"/>
      <c r="BT239"/>
    </row>
    <row r="240" spans="9:72" ht="15" hidden="1" x14ac:dyDescent="0.25">
      <c r="I240" s="16">
        <v>126</v>
      </c>
      <c r="J240" s="14">
        <f t="shared" si="52"/>
        <v>141253.75446227568</v>
      </c>
      <c r="K240" s="14" t="str">
        <f t="shared" si="67"/>
        <v>887523.514621323j</v>
      </c>
      <c r="L240" s="14">
        <f t="shared" si="53"/>
        <v>0.68075802960497833</v>
      </c>
      <c r="M240" s="14" t="str">
        <f t="shared" si="54"/>
        <v>0.887523514621323j</v>
      </c>
      <c r="N240" s="14" t="str">
        <f t="shared" si="55"/>
        <v>1.42066519215952-1.85216142830844j</v>
      </c>
      <c r="O240" s="14">
        <f t="shared" si="56"/>
        <v>7.3630019334980439</v>
      </c>
      <c r="P240" s="14">
        <f t="shared" si="57"/>
        <v>-52.5106763811904</v>
      </c>
      <c r="Q240" s="14"/>
      <c r="R240" s="14"/>
      <c r="S240" s="14"/>
      <c r="T240" s="14" t="str">
        <f t="shared" si="58"/>
        <v>1.1+0.0488137933041727j</v>
      </c>
      <c r="U240" s="14" t="str">
        <f t="shared" si="59"/>
        <v>1+48.8581694799038j</v>
      </c>
      <c r="V240" s="96" t="str">
        <f t="shared" si="68"/>
        <v>0.00145928660550391-0.0224842789872908j</v>
      </c>
      <c r="W240" s="14">
        <f t="shared" si="69"/>
        <v>-86.286567150256673</v>
      </c>
      <c r="X240" s="14"/>
      <c r="Y240" s="14"/>
      <c r="Z240" s="14"/>
      <c r="AA240" s="14" t="str">
        <f t="shared" si="60"/>
        <v>25-0.887189535636255j</v>
      </c>
      <c r="AB240" s="14">
        <f t="shared" si="61"/>
        <v>27.964266099976932</v>
      </c>
      <c r="AC240" s="14">
        <f t="shared" si="62"/>
        <v>-2.0324357320101858</v>
      </c>
      <c r="AD240" s="14"/>
      <c r="AE240" s="14" t="str">
        <f t="shared" si="63"/>
        <v>33137.2549019608-0.000974569746293717j</v>
      </c>
      <c r="AF240" s="14" t="str">
        <f t="shared" si="64"/>
        <v>0.231818181818182+5.23730559940073E-09j</v>
      </c>
      <c r="AG240" s="14">
        <f t="shared" si="70"/>
        <v>-12.697050094485387</v>
      </c>
      <c r="AH240" s="14">
        <f t="shared" si="71"/>
        <v>1.2944433629509211E-6</v>
      </c>
      <c r="AI240" s="14"/>
      <c r="AJ240" s="14"/>
      <c r="AK240" s="14"/>
      <c r="AL240" s="14" t="str">
        <f t="shared" si="65"/>
        <v>-0.236459411747661-0.192647724974408j</v>
      </c>
      <c r="AM240" s="14">
        <f t="shared" si="72"/>
        <v>-10.313947221213034</v>
      </c>
      <c r="AN240" s="14">
        <f t="shared" si="73"/>
        <v>-140.82967796901386</v>
      </c>
      <c r="AO240" s="14">
        <f t="shared" si="66"/>
        <v>39.170322030986128</v>
      </c>
      <c r="AP240" s="14">
        <f t="shared" si="74"/>
        <v>10.313947221213034</v>
      </c>
      <c r="AQ240" s="28">
        <f t="shared" si="75"/>
        <v>-39.170322030986128</v>
      </c>
      <c r="AR240" s="14"/>
      <c r="AS240" s="17"/>
      <c r="AU240"/>
      <c r="AV240"/>
      <c r="AW240"/>
      <c r="AX240"/>
      <c r="AY240"/>
      <c r="AZ240"/>
      <c r="BA240"/>
      <c r="BB240"/>
      <c r="BC240"/>
      <c r="BD240"/>
      <c r="BE240"/>
      <c r="BF240"/>
      <c r="BG240"/>
      <c r="BH240"/>
      <c r="BI240"/>
      <c r="BJ240"/>
      <c r="BK240"/>
      <c r="BL240"/>
      <c r="BM240"/>
      <c r="BN240"/>
      <c r="BO240"/>
      <c r="BP240"/>
      <c r="BQ240"/>
      <c r="BR240"/>
      <c r="BS240"/>
      <c r="BT240"/>
    </row>
    <row r="241" spans="9:72" ht="15" hidden="1" x14ac:dyDescent="0.25">
      <c r="I241" s="16">
        <v>127</v>
      </c>
      <c r="J241" s="14">
        <f t="shared" si="52"/>
        <v>149623.56560944358</v>
      </c>
      <c r="K241" s="14" t="str">
        <f t="shared" si="67"/>
        <v>940112.589045077j</v>
      </c>
      <c r="L241" s="14">
        <f t="shared" si="53"/>
        <v>0.64180461782906417</v>
      </c>
      <c r="M241" s="14" t="str">
        <f t="shared" si="54"/>
        <v>0.940112589045077j</v>
      </c>
      <c r="N241" s="14" t="str">
        <f t="shared" si="55"/>
        <v>1.29327617343465-1.89438526614306j</v>
      </c>
      <c r="O241" s="14">
        <f t="shared" si="56"/>
        <v>7.2108966494072408</v>
      </c>
      <c r="P241" s="14">
        <f t="shared" si="57"/>
        <v>-55.679072535883023</v>
      </c>
      <c r="Q241" s="14"/>
      <c r="R241" s="14"/>
      <c r="S241" s="14"/>
      <c r="T241" s="14" t="str">
        <f t="shared" si="58"/>
        <v>1.1+0.0517061923974792j</v>
      </c>
      <c r="U241" s="14" t="str">
        <f t="shared" si="59"/>
        <v>1+51.7531980269315j</v>
      </c>
      <c r="V241" s="96" t="str">
        <f t="shared" si="68"/>
        <v>0.00140925952305586-0.0212274947705697j</v>
      </c>
      <c r="W241" s="14">
        <f t="shared" si="69"/>
        <v>-86.201798124030759</v>
      </c>
      <c r="X241" s="14"/>
      <c r="Y241" s="14"/>
      <c r="Z241" s="14"/>
      <c r="AA241" s="14" t="str">
        <f t="shared" si="60"/>
        <v>25-0.837560930444465j</v>
      </c>
      <c r="AB241" s="14">
        <f t="shared" si="61"/>
        <v>27.963672018863896</v>
      </c>
      <c r="AC241" s="14">
        <f t="shared" si="62"/>
        <v>-1.9188305637499432</v>
      </c>
      <c r="AD241" s="14"/>
      <c r="AE241" s="14" t="str">
        <f t="shared" si="63"/>
        <v>33137.2549019608-0.00103231663420671j</v>
      </c>
      <c r="AF241" s="14" t="str">
        <f t="shared" si="64"/>
        <v>0.231818181818182+5.54763546605713E-09j</v>
      </c>
      <c r="AG241" s="14">
        <f t="shared" si="70"/>
        <v>-12.697050094485384</v>
      </c>
      <c r="AH241" s="14">
        <f t="shared" si="71"/>
        <v>1.3711439542367888E-6</v>
      </c>
      <c r="AI241" s="14"/>
      <c r="AJ241" s="14"/>
      <c r="AK241" s="14"/>
      <c r="AL241" s="14" t="str">
        <f t="shared" si="65"/>
        <v>-0.228339022850535-0.167120738559151j</v>
      </c>
      <c r="AM241" s="14">
        <f t="shared" si="72"/>
        <v>-10.965407449706554</v>
      </c>
      <c r="AN241" s="14">
        <f t="shared" si="73"/>
        <v>-143.79969985251975</v>
      </c>
      <c r="AO241" s="14">
        <f t="shared" si="66"/>
        <v>36.200300147480242</v>
      </c>
      <c r="AP241" s="14">
        <f t="shared" si="74"/>
        <v>10.965407449706554</v>
      </c>
      <c r="AQ241" s="28">
        <f t="shared" si="75"/>
        <v>-36.200300147480242</v>
      </c>
      <c r="AR241" s="14"/>
      <c r="AS241" s="17"/>
      <c r="AU241"/>
      <c r="AV241"/>
      <c r="AW241"/>
      <c r="AX241"/>
      <c r="AY241"/>
      <c r="AZ241"/>
      <c r="BA241"/>
      <c r="BB241"/>
      <c r="BC241"/>
      <c r="BD241"/>
      <c r="BE241"/>
      <c r="BF241"/>
      <c r="BG241"/>
      <c r="BH241"/>
      <c r="BI241"/>
      <c r="BJ241"/>
      <c r="BK241"/>
      <c r="BL241"/>
      <c r="BM241"/>
      <c r="BN241"/>
      <c r="BO241"/>
      <c r="BP241"/>
      <c r="BQ241"/>
      <c r="BR241"/>
      <c r="BS241"/>
      <c r="BT241"/>
    </row>
    <row r="242" spans="9:72" ht="15" hidden="1" x14ac:dyDescent="0.25">
      <c r="I242" s="16">
        <v>128</v>
      </c>
      <c r="J242" s="14">
        <f t="shared" ref="J242:J305" si="76">Fstart*10^(Step*I242)</f>
        <v>158489.31924611155</v>
      </c>
      <c r="K242" s="14" t="str">
        <f t="shared" si="67"/>
        <v>995817.762032063j</v>
      </c>
      <c r="L242" s="14">
        <f t="shared" ref="L242:L305" si="77">(IMPRODUCT(K242,K242))/wn^2 + 1</f>
        <v>0.59809817095846629</v>
      </c>
      <c r="M242" s="14" t="str">
        <f t="shared" ref="M242:M305" si="78">IMDIV(K242,wn*Qn)</f>
        <v>0.995817762032063j</v>
      </c>
      <c r="N242" s="14" t="str">
        <f t="shared" ref="N242:N305" si="79">IMDIV(1/Rcsa, IMSUM(L242,M242))</f>
        <v>1.15728739202685-1.92685314337155j</v>
      </c>
      <c r="O242" s="14">
        <f t="shared" ref="O242:O305" si="80">20*LOG(IMABS(N242),10)</f>
        <v>7.0346997349436711</v>
      </c>
      <c r="P242" s="14">
        <f t="shared" ref="P242:P305" si="81">(IMARGUMENT(N242)*(180/PI()))</f>
        <v>-59.010548797138895</v>
      </c>
      <c r="Q242" s="14"/>
      <c r="R242" s="14"/>
      <c r="S242" s="14"/>
      <c r="T242" s="14" t="str">
        <f t="shared" ref="T242:T305" si="82">IMPRODUCT(Ro, IMSUM(1, IMDIV(K242,wesr)))</f>
        <v>1.1+0.0547699769117634j</v>
      </c>
      <c r="U242" s="14" t="str">
        <f t="shared" ref="U242:U305" si="83">IMSUM(1, IMDIV(K242,wz))</f>
        <v>1+54.819767799865j</v>
      </c>
      <c r="V242" s="96" t="str">
        <f t="shared" si="68"/>
        <v>0.00136466899862885-0.0200408607167445j</v>
      </c>
      <c r="W242" s="14">
        <f t="shared" si="69"/>
        <v>-86.104495751671152</v>
      </c>
      <c r="X242" s="14"/>
      <c r="Y242" s="14"/>
      <c r="Z242" s="14"/>
      <c r="AA242" s="14" t="str">
        <f t="shared" ref="AA242:AA305" si="84">IMPRODUCT(gm_EA*10^-6,IMSUM(RCOMP*10^6,IMDIV(1,IMPRODUCT(K242,CCOMP*10^-12))))</f>
        <v>25-0.790708505938255j</v>
      </c>
      <c r="AB242" s="14">
        <f t="shared" ref="AB242:AB305" si="85">20*LOG(IMABS(AA242),10)</f>
        <v>27.963142475016014</v>
      </c>
      <c r="AC242" s="14">
        <f t="shared" ref="AC242:AC305" si="86">(IMARGUMENT(AA242)*(180/PI()))</f>
        <v>-1.8115665016703451</v>
      </c>
      <c r="AD242" s="14"/>
      <c r="AE242" s="14" t="str">
        <f t="shared" ref="AE242:AE305" si="87">IMDIV(Rfb_upper*1000,IMSUM(IMPRODUCT(K242,Rfb_upper*1000,Cff*0.000000000001),1))</f>
        <v>33137.2549019607-0.00109348524034593j</v>
      </c>
      <c r="AF242" s="14" t="str">
        <f t="shared" ref="AF242:AF305" si="88">IMDIV(Rfb_lower*1000,IMSUM(AE242,Rfb_lower*1000))</f>
        <v>0.231818181818182+5.87635353334664E-09j</v>
      </c>
      <c r="AG242" s="14">
        <f t="shared" si="70"/>
        <v>-12.697050094485384</v>
      </c>
      <c r="AH242" s="14">
        <f t="shared" si="71"/>
        <v>1.4523893412796317E-6</v>
      </c>
      <c r="AI242" s="14"/>
      <c r="AJ242" s="14"/>
      <c r="AK242" s="14"/>
      <c r="AL242" s="14" t="str">
        <f t="shared" ref="AL242:AL305" si="89">IMPRODUCT(N242,V242,AA242,AF242)</f>
        <v>-0.219376529457579-0.142864623445452j</v>
      </c>
      <c r="AM242" s="14">
        <f t="shared" si="72"/>
        <v>-11.640789502566957</v>
      </c>
      <c r="AN242" s="14">
        <f t="shared" si="73"/>
        <v>-146.92660959809101</v>
      </c>
      <c r="AO242" s="14">
        <f t="shared" ref="AO242:AO305" si="90">(IMARGUMENT(IMPRODUCT(-1,AL242))*(180/PI()))</f>
        <v>33.073390401908988</v>
      </c>
      <c r="AP242" s="14">
        <f t="shared" si="74"/>
        <v>11.640789502566957</v>
      </c>
      <c r="AQ242" s="28">
        <f t="shared" si="75"/>
        <v>-33.073390401908988</v>
      </c>
      <c r="AR242" s="14"/>
      <c r="AS242" s="17"/>
      <c r="AU242"/>
      <c r="AV242"/>
      <c r="AW242"/>
      <c r="AX242"/>
      <c r="AY242"/>
      <c r="AZ242"/>
      <c r="BA242"/>
      <c r="BB242"/>
      <c r="BC242"/>
      <c r="BD242"/>
      <c r="BE242"/>
      <c r="BF242"/>
      <c r="BG242"/>
      <c r="BH242"/>
      <c r="BI242"/>
      <c r="BJ242"/>
      <c r="BK242"/>
      <c r="BL242"/>
      <c r="BM242"/>
      <c r="BN242"/>
      <c r="BO242"/>
      <c r="BP242"/>
      <c r="BQ242"/>
      <c r="BR242"/>
      <c r="BS242"/>
      <c r="BT242"/>
    </row>
    <row r="243" spans="9:72" ht="15" hidden="1" x14ac:dyDescent="0.25">
      <c r="I243" s="16">
        <v>129</v>
      </c>
      <c r="J243" s="14">
        <f t="shared" si="76"/>
        <v>167880.40181225623</v>
      </c>
      <c r="K243" s="14" t="str">
        <f t="shared" ref="K243:K306" si="91">COMPLEX(0,2*PI()*J243,"j")</f>
        <v>1054823.67403017j</v>
      </c>
      <c r="L243" s="14">
        <f t="shared" si="77"/>
        <v>0.54905873099768776</v>
      </c>
      <c r="M243" s="14" t="str">
        <f t="shared" si="78"/>
        <v>1.05482367403017j</v>
      </c>
      <c r="N243" s="14" t="str">
        <f t="shared" si="79"/>
        <v>1.0137578549207-1.94757996683036j</v>
      </c>
      <c r="O243" s="14">
        <f t="shared" si="80"/>
        <v>6.8311665633630883</v>
      </c>
      <c r="P243" s="14">
        <f t="shared" si="81"/>
        <v>-62.502039339235544</v>
      </c>
      <c r="Q243" s="14"/>
      <c r="R243" s="14"/>
      <c r="S243" s="14"/>
      <c r="T243" s="14" t="str">
        <f t="shared" si="82"/>
        <v>1.1+0.0580153020716593j</v>
      </c>
      <c r="U243" s="14" t="str">
        <f t="shared" si="83"/>
        <v>1+58.0680432553608j</v>
      </c>
      <c r="V243" s="96" t="str">
        <f t="shared" ref="V243:V306" si="92">IMDIV(T243,U243)</f>
        <v>0.00132492460109891-0.0189204769750438j</v>
      </c>
      <c r="W243" s="14">
        <f t="shared" ref="W243:W306" si="93">(IMARGUMENT(V243)*(180/PI()))</f>
        <v>-85.994346803952965</v>
      </c>
      <c r="X243" s="14"/>
      <c r="Y243" s="14"/>
      <c r="Z243" s="14"/>
      <c r="AA243" s="14" t="str">
        <f t="shared" si="84"/>
        <v>25-0.746476965002805j</v>
      </c>
      <c r="AB243" s="14">
        <f t="shared" si="85"/>
        <v>27.962670464141134</v>
      </c>
      <c r="AC243" s="14">
        <f t="shared" si="86"/>
        <v>-1.7102910264255868</v>
      </c>
      <c r="AD243" s="14"/>
      <c r="AE243" s="14" t="str">
        <f t="shared" si="87"/>
        <v>33137.2549019607-0.00115827831426281j</v>
      </c>
      <c r="AF243" s="14" t="str">
        <f t="shared" si="88"/>
        <v>0.231818181818182+6.22454937065615E-09j</v>
      </c>
      <c r="AG243" s="14">
        <f t="shared" ref="AG243:AG306" si="94">20*LOG(IMABS(AF243),10)</f>
        <v>-12.697050094485384</v>
      </c>
      <c r="AH243" s="14">
        <f t="shared" ref="AH243:AH306" si="95">(IMARGUMENT(AF243)*(180/PI()))</f>
        <v>1.5384488201582381E-6</v>
      </c>
      <c r="AI243" s="14"/>
      <c r="AJ243" s="14"/>
      <c r="AK243" s="14"/>
      <c r="AL243" s="14" t="str">
        <f t="shared" si="89"/>
        <v>-0.209539048505593-0.119971725475972j</v>
      </c>
      <c r="AM243" s="14">
        <f t="shared" ref="AM243:AM306" si="96">20*LOG(IMABS(AL243),10)</f>
        <v>-12.343327282939583</v>
      </c>
      <c r="AN243" s="14">
        <f t="shared" ref="AN243:AN306" si="97">(IMARGUMENT(AL243)*(180/PI()))</f>
        <v>-150.2066756311653</v>
      </c>
      <c r="AO243" s="14">
        <f t="shared" si="90"/>
        <v>29.793324368834696</v>
      </c>
      <c r="AP243" s="14">
        <f t="shared" ref="AP243:AP306" si="98">0-AM243</f>
        <v>12.343327282939583</v>
      </c>
      <c r="AQ243" s="28">
        <f t="shared" ref="AQ243:AQ306" si="99">-AO243</f>
        <v>-29.793324368834696</v>
      </c>
      <c r="AR243" s="14"/>
      <c r="AS243" s="17"/>
      <c r="AU243"/>
      <c r="AV243"/>
      <c r="AW243"/>
      <c r="AX243"/>
      <c r="AY243"/>
      <c r="AZ243"/>
      <c r="BA243"/>
      <c r="BB243"/>
      <c r="BC243"/>
      <c r="BD243"/>
      <c r="BE243"/>
      <c r="BF243"/>
      <c r="BG243"/>
      <c r="BH243"/>
      <c r="BI243"/>
      <c r="BJ243"/>
      <c r="BK243"/>
      <c r="BL243"/>
      <c r="BM243"/>
      <c r="BN243"/>
      <c r="BO243"/>
      <c r="BP243"/>
      <c r="BQ243"/>
      <c r="BR243"/>
      <c r="BS243"/>
      <c r="BT243"/>
    </row>
    <row r="244" spans="9:72" ht="15" hidden="1" x14ac:dyDescent="0.25">
      <c r="I244" s="16">
        <v>130</v>
      </c>
      <c r="J244" s="14">
        <f t="shared" si="76"/>
        <v>177827.94100389245</v>
      </c>
      <c r="K244" s="14" t="str">
        <f t="shared" si="91"/>
        <v>1117325.90612166j</v>
      </c>
      <c r="L244" s="14">
        <f t="shared" si="77"/>
        <v>0.49403557437305345</v>
      </c>
      <c r="M244" s="14" t="str">
        <f t="shared" si="78"/>
        <v>1.11732590612166j</v>
      </c>
      <c r="N244" s="14" t="str">
        <f t="shared" si="79"/>
        <v>0.864268142395613-1.95465516134081j</v>
      </c>
      <c r="O244" s="14">
        <f t="shared" si="80"/>
        <v>6.5969150828675138</v>
      </c>
      <c r="P244" s="14">
        <f t="shared" si="81"/>
        <v>-66.146956264614033</v>
      </c>
      <c r="Q244" s="14"/>
      <c r="R244" s="14"/>
      <c r="S244" s="14"/>
      <c r="T244" s="14" t="str">
        <f t="shared" si="82"/>
        <v>1.1+0.0614529248366913j</v>
      </c>
      <c r="U244" s="14" t="str">
        <f t="shared" si="83"/>
        <v>1+61.5087911319974j</v>
      </c>
      <c r="V244" s="96" t="str">
        <f t="shared" si="92"/>
        <v>0.00128949994591204-0.0178626580011346j</v>
      </c>
      <c r="W244" s="14">
        <f t="shared" si="93"/>
        <v>-85.870997412718438</v>
      </c>
      <c r="X244" s="14"/>
      <c r="Y244" s="14"/>
      <c r="Z244" s="14"/>
      <c r="AA244" s="14" t="str">
        <f t="shared" si="84"/>
        <v>25-0.7047196977078j</v>
      </c>
      <c r="AB244" s="14">
        <f t="shared" si="85"/>
        <v>27.962249740766396</v>
      </c>
      <c r="AC244" s="14">
        <f t="shared" si="86"/>
        <v>-1.6146709906190357</v>
      </c>
      <c r="AD244" s="14"/>
      <c r="AE244" s="14" t="str">
        <f t="shared" si="87"/>
        <v>33137.2549019607-0.00122691061917496j</v>
      </c>
      <c r="AF244" s="14" t="str">
        <f t="shared" si="88"/>
        <v>0.231818181818182+6.59337710841752E-09j</v>
      </c>
      <c r="AG244" s="14">
        <f t="shared" si="94"/>
        <v>-12.697050094485384</v>
      </c>
      <c r="AH244" s="14">
        <f t="shared" si="95"/>
        <v>1.6296076437472295E-6</v>
      </c>
      <c r="AI244" s="14"/>
      <c r="AJ244" s="14"/>
      <c r="AK244" s="14"/>
      <c r="AL244" s="14" t="str">
        <f t="shared" si="89"/>
        <v>-0.198825210462422-0.0985566283236724j</v>
      </c>
      <c r="AM244" s="14">
        <f t="shared" si="96"/>
        <v>-13.076389755737312</v>
      </c>
      <c r="AN244" s="14">
        <f t="shared" si="97"/>
        <v>-153.63262303834387</v>
      </c>
      <c r="AO244" s="14">
        <f t="shared" si="90"/>
        <v>26.367376961656117</v>
      </c>
      <c r="AP244" s="14">
        <f t="shared" si="98"/>
        <v>13.076389755737312</v>
      </c>
      <c r="AQ244" s="28">
        <f t="shared" si="99"/>
        <v>-26.367376961656117</v>
      </c>
      <c r="AR244" s="14"/>
      <c r="AS244" s="17"/>
      <c r="AU244"/>
      <c r="AV244"/>
      <c r="AW244"/>
      <c r="AX244"/>
      <c r="AY244"/>
      <c r="AZ244"/>
      <c r="BA244"/>
      <c r="BB244"/>
      <c r="BC244"/>
      <c r="BD244"/>
      <c r="BE244"/>
      <c r="BF244"/>
      <c r="BG244"/>
      <c r="BH244"/>
      <c r="BI244"/>
      <c r="BJ244"/>
      <c r="BK244"/>
      <c r="BL244"/>
      <c r="BM244"/>
      <c r="BN244"/>
      <c r="BO244"/>
      <c r="BP244"/>
      <c r="BQ244"/>
      <c r="BR244"/>
      <c r="BS244"/>
      <c r="BT244"/>
    </row>
    <row r="245" spans="9:72" ht="15" hidden="1" x14ac:dyDescent="0.25">
      <c r="I245" s="16">
        <v>131</v>
      </c>
      <c r="J245" s="14">
        <f t="shared" si="76"/>
        <v>188364.90894898036</v>
      </c>
      <c r="K245" s="14" t="str">
        <f t="shared" si="91"/>
        <v>1183531.62829645j</v>
      </c>
      <c r="L245" s="14">
        <f t="shared" si="77"/>
        <v>0.43229857722627962</v>
      </c>
      <c r="M245" s="14" t="str">
        <f t="shared" si="78"/>
        <v>1.18353162829645j</v>
      </c>
      <c r="N245" s="14" t="str">
        <f t="shared" si="79"/>
        <v>0.710944929430689-1.94639967440322j</v>
      </c>
      <c r="O245" s="14">
        <f t="shared" si="80"/>
        <v>6.3285338094657053</v>
      </c>
      <c r="P245" s="14">
        <f t="shared" si="81"/>
        <v>-69.93469586338955</v>
      </c>
      <c r="Q245" s="14"/>
      <c r="R245" s="14"/>
      <c r="S245" s="14"/>
      <c r="T245" s="14" t="str">
        <f t="shared" si="82"/>
        <v>1.1+0.0650942395563048j</v>
      </c>
      <c r="U245" s="14" t="str">
        <f t="shared" si="83"/>
        <v>1+65.1534161377195j</v>
      </c>
      <c r="V245" s="96" t="str">
        <f t="shared" si="92"/>
        <v>0.00125792576342057-0.0168639211781941j</v>
      </c>
      <c r="W245" s="14">
        <f t="shared" si="93"/>
        <v>-85.734052228820957</v>
      </c>
      <c r="X245" s="14"/>
      <c r="Y245" s="14"/>
      <c r="Z245" s="14"/>
      <c r="AA245" s="14" t="str">
        <f t="shared" si="84"/>
        <v>25-0.66529829535398j</v>
      </c>
      <c r="AB245" s="14">
        <f t="shared" si="85"/>
        <v>27.961874736310762</v>
      </c>
      <c r="AC245" s="14">
        <f t="shared" si="86"/>
        <v>-1.5243915901179925</v>
      </c>
      <c r="AD245" s="14"/>
      <c r="AE245" s="14" t="str">
        <f t="shared" si="87"/>
        <v>33137.2549019607-0.00129960964382064j</v>
      </c>
      <c r="AF245" s="14" t="str">
        <f t="shared" si="88"/>
        <v>0.231818181818182+6.98405926358986E-09j</v>
      </c>
      <c r="AG245" s="14">
        <f t="shared" si="94"/>
        <v>-12.697050094485384</v>
      </c>
      <c r="AH245" s="14">
        <f t="shared" si="95"/>
        <v>1.7261679672166226E-6</v>
      </c>
      <c r="AI245" s="14"/>
      <c r="AJ245" s="14"/>
      <c r="AK245" s="14"/>
      <c r="AL245" s="14" t="str">
        <f t="shared" si="89"/>
        <v>-0.187273336652074-0.0787488553815294j</v>
      </c>
      <c r="AM245" s="14">
        <f t="shared" si="96"/>
        <v>-13.843372787525166</v>
      </c>
      <c r="AN245" s="14">
        <f t="shared" si="97"/>
        <v>-157.19313795616046</v>
      </c>
      <c r="AO245" s="14">
        <f t="shared" si="90"/>
        <v>22.80686204383953</v>
      </c>
      <c r="AP245" s="14">
        <f t="shared" si="98"/>
        <v>13.843372787525166</v>
      </c>
      <c r="AQ245" s="28">
        <f t="shared" si="99"/>
        <v>-22.80686204383953</v>
      </c>
      <c r="AR245" s="14"/>
      <c r="AS245" s="17"/>
      <c r="AU245"/>
      <c r="AV245"/>
      <c r="AW245"/>
      <c r="AX245"/>
      <c r="AY245"/>
      <c r="AZ245"/>
      <c r="BA245"/>
      <c r="BB245"/>
      <c r="BC245"/>
      <c r="BD245"/>
      <c r="BE245"/>
      <c r="BF245"/>
      <c r="BG245"/>
      <c r="BH245"/>
      <c r="BI245"/>
      <c r="BJ245"/>
      <c r="BK245"/>
      <c r="BL245"/>
      <c r="BM245"/>
      <c r="BN245"/>
      <c r="BO245"/>
      <c r="BP245"/>
      <c r="BQ245"/>
      <c r="BR245"/>
      <c r="BS245"/>
      <c r="BT245"/>
    </row>
    <row r="246" spans="9:72" ht="15" hidden="1" x14ac:dyDescent="0.25">
      <c r="I246" s="16">
        <v>132</v>
      </c>
      <c r="J246" s="14">
        <f t="shared" si="76"/>
        <v>199526.23149688821</v>
      </c>
      <c r="K246" s="14" t="str">
        <f t="shared" si="91"/>
        <v>1253660.28613816j</v>
      </c>
      <c r="L246" s="14">
        <f t="shared" si="77"/>
        <v>0.36302852711440492</v>
      </c>
      <c r="M246" s="14" t="str">
        <f t="shared" si="78"/>
        <v>1.25366028613816j</v>
      </c>
      <c r="N246" s="14" t="str">
        <f t="shared" si="79"/>
        <v>0.556431379896776-1.92154574871139j</v>
      </c>
      <c r="O246" s="14">
        <f t="shared" si="80"/>
        <v>6.0227208640409593</v>
      </c>
      <c r="P246" s="14">
        <f t="shared" si="81"/>
        <v>-73.850311551412162</v>
      </c>
      <c r="Q246" s="14"/>
      <c r="R246" s="14"/>
      <c r="S246" s="14"/>
      <c r="T246" s="14" t="str">
        <f t="shared" si="82"/>
        <v>1.1+0.0689513157375988j</v>
      </c>
      <c r="U246" s="14" t="str">
        <f t="shared" si="83"/>
        <v>1+69.0139987519057j</v>
      </c>
      <c r="V246" s="96" t="str">
        <f t="shared" si="92"/>
        <v>0.00122978371418327-0.0159209759781594j</v>
      </c>
      <c r="W246" s="14">
        <f t="shared" si="93"/>
        <v>-85.583073508893747</v>
      </c>
      <c r="X246" s="14"/>
      <c r="Y246" s="14"/>
      <c r="Z246" s="14"/>
      <c r="AA246" s="14" t="str">
        <f t="shared" si="84"/>
        <v>25-0.62808209170341j</v>
      </c>
      <c r="AB246" s="14">
        <f t="shared" si="85"/>
        <v>27.961540485945431</v>
      </c>
      <c r="AC246" s="14">
        <f t="shared" si="86"/>
        <v>-1.4391553842388638</v>
      </c>
      <c r="AD246" s="14"/>
      <c r="AE246" s="14" t="str">
        <f t="shared" si="87"/>
        <v>33137.2549019607-0.00137661635649335j</v>
      </c>
      <c r="AF246" s="14" t="str">
        <f t="shared" si="88"/>
        <v>0.231818181818182+7.39789079181656E-09j</v>
      </c>
      <c r="AG246" s="14">
        <f t="shared" si="94"/>
        <v>-12.697050094485384</v>
      </c>
      <c r="AH246" s="14">
        <f t="shared" si="95"/>
        <v>1.8284498495559272E-6</v>
      </c>
      <c r="AI246" s="14"/>
      <c r="AJ246" s="14"/>
      <c r="AK246" s="14"/>
      <c r="AL246" s="14" t="str">
        <f t="shared" si="89"/>
        <v>-0.17496782705826-0.0606819743767147j</v>
      </c>
      <c r="AM246" s="14">
        <f t="shared" si="96"/>
        <v>-14.647559910649717</v>
      </c>
      <c r="AN246" s="14">
        <f t="shared" si="97"/>
        <v>-160.87253861609489</v>
      </c>
      <c r="AO246" s="14">
        <f t="shared" si="90"/>
        <v>19.127461383905096</v>
      </c>
      <c r="AP246" s="14">
        <f t="shared" si="98"/>
        <v>14.647559910649717</v>
      </c>
      <c r="AQ246" s="28">
        <f t="shared" si="99"/>
        <v>-19.127461383905096</v>
      </c>
      <c r="AR246" s="14"/>
      <c r="AS246" s="17"/>
      <c r="AU246"/>
      <c r="AV246"/>
      <c r="AW246"/>
      <c r="AX246"/>
      <c r="AY246"/>
      <c r="AZ246"/>
      <c r="BA246"/>
      <c r="BB246"/>
      <c r="BC246"/>
      <c r="BD246"/>
      <c r="BE246"/>
      <c r="BF246"/>
      <c r="BG246"/>
      <c r="BH246"/>
      <c r="BI246"/>
      <c r="BJ246"/>
      <c r="BK246"/>
      <c r="BL246"/>
      <c r="BM246"/>
      <c r="BN246"/>
      <c r="BO246"/>
      <c r="BP246"/>
      <c r="BQ246"/>
      <c r="BR246"/>
      <c r="BS246"/>
      <c r="BT246"/>
    </row>
    <row r="247" spans="9:72" ht="15" hidden="1" x14ac:dyDescent="0.25">
      <c r="I247" s="16">
        <v>133</v>
      </c>
      <c r="J247" s="14">
        <f t="shared" si="76"/>
        <v>211348.90398366493</v>
      </c>
      <c r="K247" s="14" t="str">
        <f t="shared" si="91"/>
        <v>1327944.32819867j</v>
      </c>
      <c r="L247" s="14">
        <f t="shared" si="77"/>
        <v>0.28530625255845887</v>
      </c>
      <c r="M247" s="14" t="str">
        <f t="shared" si="78"/>
        <v>1.32794432819867j</v>
      </c>
      <c r="N247" s="14" t="str">
        <f t="shared" si="79"/>
        <v>0.403789292684697-1.87941798050194j</v>
      </c>
      <c r="O247" s="14">
        <f t="shared" si="80"/>
        <v>5.6764473513322251</v>
      </c>
      <c r="P247" s="14">
        <f t="shared" si="81"/>
        <v>-77.874441395154534</v>
      </c>
      <c r="Q247" s="14"/>
      <c r="R247" s="14"/>
      <c r="S247" s="14"/>
      <c r="T247" s="14" t="str">
        <f t="shared" si="82"/>
        <v>1.1+0.0730369380509268j</v>
      </c>
      <c r="U247" s="14" t="str">
        <f t="shared" si="83"/>
        <v>1+73.1033352673367j</v>
      </c>
      <c r="V247" s="96" t="str">
        <f t="shared" si="92"/>
        <v>0.0012047008714038-0.0150307136481576j</v>
      </c>
      <c r="W247" s="14">
        <f t="shared" si="93"/>
        <v>-85.417580139251527</v>
      </c>
      <c r="X247" s="14"/>
      <c r="Y247" s="14"/>
      <c r="Z247" s="14"/>
      <c r="AA247" s="14" t="str">
        <f t="shared" si="84"/>
        <v>25-0.592947729873015j</v>
      </c>
      <c r="AB247" s="14">
        <f t="shared" si="85"/>
        <v>27.961242563311238</v>
      </c>
      <c r="AC247" s="14">
        <f t="shared" si="86"/>
        <v>-1.3586813634338746</v>
      </c>
      <c r="AD247" s="14"/>
      <c r="AE247" s="14" t="str">
        <f t="shared" si="87"/>
        <v>33137.2549019607-0.00145818600375556j</v>
      </c>
      <c r="AF247" s="14" t="str">
        <f t="shared" si="88"/>
        <v>0.231818181818182+7.83624337968641E-09j</v>
      </c>
      <c r="AG247" s="14">
        <f t="shared" si="94"/>
        <v>-12.697050094485384</v>
      </c>
      <c r="AH247" s="14">
        <f t="shared" si="95"/>
        <v>1.9367923144419582E-6</v>
      </c>
      <c r="AI247" s="14"/>
      <c r="AJ247" s="14"/>
      <c r="AK247" s="14"/>
      <c r="AL247" s="14" t="str">
        <f t="shared" si="89"/>
        <v>-0.162042057829803-0.0444795865967884j</v>
      </c>
      <c r="AM247" s="14">
        <f t="shared" si="96"/>
        <v>-15.491958711705312</v>
      </c>
      <c r="AN247" s="14">
        <f t="shared" si="97"/>
        <v>-164.65070096104762</v>
      </c>
      <c r="AO247" s="14">
        <f t="shared" si="90"/>
        <v>15.349299038952408</v>
      </c>
      <c r="AP247" s="14">
        <f t="shared" si="98"/>
        <v>15.491958711705312</v>
      </c>
      <c r="AQ247" s="28">
        <f t="shared" si="99"/>
        <v>-15.349299038952408</v>
      </c>
      <c r="AR247" s="14"/>
      <c r="AS247" s="17"/>
      <c r="AU247"/>
      <c r="AV247"/>
      <c r="AW247"/>
      <c r="AX247"/>
      <c r="AY247"/>
      <c r="AZ247"/>
      <c r="BA247"/>
      <c r="BB247"/>
      <c r="BC247"/>
      <c r="BD247"/>
      <c r="BE247"/>
      <c r="BF247"/>
      <c r="BG247"/>
      <c r="BH247"/>
      <c r="BI247"/>
      <c r="BJ247"/>
      <c r="BK247"/>
      <c r="BL247"/>
      <c r="BM247"/>
      <c r="BN247"/>
      <c r="BO247"/>
      <c r="BP247"/>
      <c r="BQ247"/>
      <c r="BR247"/>
      <c r="BS247"/>
      <c r="BT247"/>
    </row>
    <row r="248" spans="9:72" ht="15" hidden="1" x14ac:dyDescent="0.25">
      <c r="I248" s="16">
        <v>134</v>
      </c>
      <c r="J248" s="14">
        <f t="shared" si="76"/>
        <v>223872.11385683418</v>
      </c>
      <c r="K248" s="14" t="str">
        <f t="shared" si="91"/>
        <v>1406629.9764725j</v>
      </c>
      <c r="L248" s="14">
        <f t="shared" si="77"/>
        <v>0.19810042619635648</v>
      </c>
      <c r="M248" s="14" t="str">
        <f t="shared" si="78"/>
        <v>1.4066299764725j</v>
      </c>
      <c r="N248" s="14" t="str">
        <f t="shared" si="79"/>
        <v>0.256328795898809-1.82008577703402j</v>
      </c>
      <c r="O248" s="14">
        <f t="shared" si="80"/>
        <v>5.2871321357850878</v>
      </c>
      <c r="P248" s="14">
        <f t="shared" si="81"/>
        <v>-81.983564820781197</v>
      </c>
      <c r="Q248" s="14"/>
      <c r="R248" s="14"/>
      <c r="S248" s="14"/>
      <c r="T248" s="14" t="str">
        <f t="shared" si="82"/>
        <v>1.1+0.0773646487059875j</v>
      </c>
      <c r="U248" s="14" t="str">
        <f t="shared" si="83"/>
        <v>1+77.4349802048111j</v>
      </c>
      <c r="V248" s="96" t="str">
        <f t="shared" si="92"/>
        <v>0.00118234479907372-0.0141901974055474j</v>
      </c>
      <c r="W248" s="14">
        <f t="shared" si="93"/>
        <v>-85.237046607168011</v>
      </c>
      <c r="X248" s="14"/>
      <c r="Y248" s="14"/>
      <c r="Z248" s="14"/>
      <c r="AA248" s="14" t="str">
        <f t="shared" si="84"/>
        <v>25-0.559778753455665j</v>
      </c>
      <c r="AB248" s="14">
        <f t="shared" si="85"/>
        <v>27.960977022258625</v>
      </c>
      <c r="AC248" s="14">
        <f t="shared" si="86"/>
        <v>-1.2827040629726736</v>
      </c>
      <c r="AD248" s="14"/>
      <c r="AE248" s="14" t="str">
        <f t="shared" si="87"/>
        <v>33137.2549019607-0.00154458895647947j</v>
      </c>
      <c r="AF248" s="14" t="str">
        <f t="shared" si="88"/>
        <v>0.231818181818182+8.30056999132874E-09j</v>
      </c>
      <c r="AG248" s="14">
        <f t="shared" si="94"/>
        <v>-12.697050094485382</v>
      </c>
      <c r="AH248" s="14">
        <f t="shared" si="95"/>
        <v>2.0515544739673979E-6</v>
      </c>
      <c r="AI248" s="14"/>
      <c r="AJ248" s="14"/>
      <c r="AK248" s="14"/>
      <c r="AL248" s="14" t="str">
        <f t="shared" si="89"/>
        <v>-0.148676225300742-0.03023956610687j</v>
      </c>
      <c r="AM248" s="14">
        <f t="shared" si="96"/>
        <v>-16.379125786862719</v>
      </c>
      <c r="AN248" s="14">
        <f t="shared" si="97"/>
        <v>-168.50331343936739</v>
      </c>
      <c r="AO248" s="14">
        <f t="shared" si="90"/>
        <v>11.496686560632604</v>
      </c>
      <c r="AP248" s="14">
        <f t="shared" si="98"/>
        <v>16.379125786862719</v>
      </c>
      <c r="AQ248" s="28">
        <f t="shared" si="99"/>
        <v>-11.496686560632604</v>
      </c>
      <c r="AR248" s="14"/>
      <c r="AS248" s="17"/>
      <c r="AU248"/>
      <c r="AV248"/>
      <c r="AW248"/>
      <c r="AX248"/>
      <c r="AY248"/>
      <c r="AZ248"/>
      <c r="BA248"/>
      <c r="BB248"/>
      <c r="BC248"/>
      <c r="BD248"/>
      <c r="BE248"/>
      <c r="BF248"/>
      <c r="BG248"/>
      <c r="BH248"/>
      <c r="BI248"/>
      <c r="BJ248"/>
      <c r="BK248"/>
      <c r="BL248"/>
      <c r="BM248"/>
      <c r="BN248"/>
      <c r="BO248"/>
      <c r="BP248"/>
      <c r="BQ248"/>
      <c r="BR248"/>
      <c r="BS248"/>
      <c r="BT248"/>
    </row>
    <row r="249" spans="9:72" ht="15" hidden="1" x14ac:dyDescent="0.25">
      <c r="I249" s="16">
        <v>135</v>
      </c>
      <c r="J249" s="14">
        <f t="shared" si="76"/>
        <v>237137.37056616569</v>
      </c>
      <c r="K249" s="14" t="str">
        <f t="shared" si="91"/>
        <v>1489978.04252453j</v>
      </c>
      <c r="L249" s="14">
        <f t="shared" si="77"/>
        <v>0.10025387969544408</v>
      </c>
      <c r="M249" s="14" t="str">
        <f t="shared" si="78"/>
        <v>1.48997804252453j</v>
      </c>
      <c r="N249" s="14" t="str">
        <f t="shared" si="79"/>
        <v>0.117376435951571-1.74445430749326j</v>
      </c>
      <c r="O249" s="14">
        <f t="shared" si="80"/>
        <v>4.8528095612725535</v>
      </c>
      <c r="P249" s="14">
        <f t="shared" si="81"/>
        <v>-86.15062841935594</v>
      </c>
      <c r="Q249" s="14"/>
      <c r="R249" s="14"/>
      <c r="S249" s="14"/>
      <c r="T249" s="14" t="str">
        <f t="shared" si="82"/>
        <v>1.1+0.0819487923388491j</v>
      </c>
      <c r="U249" s="14" t="str">
        <f t="shared" si="83"/>
        <v>1+82.0232912409754j</v>
      </c>
      <c r="V249" s="96" t="str">
        <f t="shared" si="92"/>
        <v>0.00116241916192634-0.0133966531239256j</v>
      </c>
      <c r="W249" s="14">
        <f t="shared" si="93"/>
        <v>-85.0409019320862</v>
      </c>
      <c r="X249" s="14"/>
      <c r="Y249" s="14"/>
      <c r="Z249" s="14"/>
      <c r="AA249" s="14" t="str">
        <f t="shared" si="84"/>
        <v>25-0.5284652205136j</v>
      </c>
      <c r="AB249" s="14">
        <f t="shared" si="85"/>
        <v>27.96074034486206</v>
      </c>
      <c r="AC249" s="14">
        <f t="shared" si="86"/>
        <v>-1.2109727210164523</v>
      </c>
      <c r="AD249" s="14"/>
      <c r="AE249" s="14" t="str">
        <f t="shared" si="87"/>
        <v>33137.2549019607-0.00163611160601857j</v>
      </c>
      <c r="AF249" s="14" t="str">
        <f t="shared" si="88"/>
        <v>0.231818181818182+8.79240968440973E-09j</v>
      </c>
      <c r="AG249" s="14">
        <f t="shared" si="94"/>
        <v>-12.697050094485382</v>
      </c>
      <c r="AH249" s="14">
        <f t="shared" si="95"/>
        <v>2.1731167189540859E-6</v>
      </c>
      <c r="AI249" s="14"/>
      <c r="AJ249" s="14"/>
      <c r="AK249" s="14"/>
      <c r="AL249" s="14" t="str">
        <f t="shared" si="89"/>
        <v>-0.135089220433272-0.0180187489100773j</v>
      </c>
      <c r="AM249" s="14">
        <f t="shared" si="96"/>
        <v>-17.310998714210566</v>
      </c>
      <c r="AN249" s="14">
        <f t="shared" si="97"/>
        <v>-172.40250089934187</v>
      </c>
      <c r="AO249" s="14">
        <f t="shared" si="90"/>
        <v>7.5974991006581476</v>
      </c>
      <c r="AP249" s="14">
        <f t="shared" si="98"/>
        <v>17.310998714210566</v>
      </c>
      <c r="AQ249" s="28">
        <f t="shared" si="99"/>
        <v>-7.5974991006581476</v>
      </c>
      <c r="AR249" s="14"/>
      <c r="AS249" s="17"/>
      <c r="AU249"/>
      <c r="AV249"/>
      <c r="AW249"/>
      <c r="AX249"/>
      <c r="AY249"/>
      <c r="AZ249"/>
      <c r="BA249"/>
      <c r="BB249"/>
      <c r="BC249"/>
      <c r="BD249"/>
      <c r="BE249"/>
      <c r="BF249"/>
      <c r="BG249"/>
      <c r="BH249"/>
      <c r="BI249"/>
      <c r="BJ249"/>
      <c r="BK249"/>
      <c r="BL249"/>
      <c r="BM249"/>
      <c r="BN249"/>
      <c r="BO249"/>
      <c r="BP249"/>
      <c r="BQ249"/>
      <c r="BR249"/>
      <c r="BS249"/>
      <c r="BT249"/>
    </row>
    <row r="250" spans="9:72" ht="15" hidden="1" x14ac:dyDescent="0.25">
      <c r="I250" s="16">
        <v>136</v>
      </c>
      <c r="J250" s="14">
        <f t="shared" si="76"/>
        <v>251188.64315095835</v>
      </c>
      <c r="K250" s="14" t="str">
        <f t="shared" si="91"/>
        <v>1578264.79197648j</v>
      </c>
      <c r="L250" s="14">
        <f t="shared" si="77"/>
        <v>-9.5317511683141731E-3</v>
      </c>
      <c r="M250" s="14" t="str">
        <f t="shared" si="78"/>
        <v>1.57826479197648j</v>
      </c>
      <c r="N250" s="14" t="str">
        <f t="shared" si="79"/>
        <v>-0.00999075583612054-1.65426666128249j</v>
      </c>
      <c r="O250" s="14">
        <f t="shared" si="80"/>
        <v>4.3722687509595559</v>
      </c>
      <c r="P250" s="14">
        <f t="shared" si="81"/>
        <v>-90.346027153594633</v>
      </c>
      <c r="Q250" s="14"/>
      <c r="R250" s="14"/>
      <c r="S250" s="14"/>
      <c r="T250" s="14" t="str">
        <f t="shared" si="82"/>
        <v>1.1+0.0868045635587064j</v>
      </c>
      <c r="U250" s="14" t="str">
        <f t="shared" si="83"/>
        <v>1+86.8834767983052j</v>
      </c>
      <c r="V250" s="96" t="str">
        <f t="shared" si="92"/>
        <v>0.00114465981007297-0.012647460491721j</v>
      </c>
      <c r="W250" s="14">
        <f t="shared" si="93"/>
        <v>-84.828528572073779</v>
      </c>
      <c r="X250" s="14"/>
      <c r="Y250" s="14"/>
      <c r="Z250" s="14"/>
      <c r="AA250" s="14" t="str">
        <f t="shared" si="84"/>
        <v>25-0.498903339164704j</v>
      </c>
      <c r="AB250" s="14">
        <f t="shared" si="85"/>
        <v>27.960529395039305</v>
      </c>
      <c r="AC250" s="14">
        <f t="shared" si="86"/>
        <v>-1.1432504794192622</v>
      </c>
      <c r="AD250" s="14"/>
      <c r="AE250" s="14" t="str">
        <f t="shared" si="87"/>
        <v>33137.2549019607-0.00173305731348097j</v>
      </c>
      <c r="AF250" s="14" t="str">
        <f t="shared" si="88"/>
        <v>0.231818181818182+9.31339271149589E-09j</v>
      </c>
      <c r="AG250" s="14">
        <f t="shared" si="94"/>
        <v>-12.69705009448538</v>
      </c>
      <c r="AH250" s="14">
        <f t="shared" si="95"/>
        <v>2.3018819797971659E-6</v>
      </c>
      <c r="AI250" s="14"/>
      <c r="AJ250" s="14"/>
      <c r="AK250" s="14"/>
      <c r="AL250" s="14" t="str">
        <f t="shared" si="89"/>
        <v>-0.121524741360452-0.00782073314619345j</v>
      </c>
      <c r="AM250" s="14">
        <f t="shared" si="96"/>
        <v>-18.288756403664145</v>
      </c>
      <c r="AN250" s="14">
        <f t="shared" si="97"/>
        <v>-176.31780390320571</v>
      </c>
      <c r="AO250" s="14">
        <f t="shared" si="90"/>
        <v>3.6821960967942813</v>
      </c>
      <c r="AP250" s="14">
        <f t="shared" si="98"/>
        <v>18.288756403664145</v>
      </c>
      <c r="AQ250" s="28">
        <f t="shared" si="99"/>
        <v>-3.6821960967942813</v>
      </c>
      <c r="AR250" s="14"/>
      <c r="AS250" s="17"/>
      <c r="AU250"/>
      <c r="AV250"/>
      <c r="AW250"/>
      <c r="AX250"/>
      <c r="AY250"/>
      <c r="AZ250"/>
      <c r="BA250"/>
      <c r="BB250"/>
      <c r="BC250"/>
      <c r="BD250"/>
      <c r="BE250"/>
      <c r="BF250"/>
      <c r="BG250"/>
      <c r="BH250"/>
      <c r="BI250"/>
      <c r="BJ250"/>
      <c r="BK250"/>
      <c r="BL250"/>
      <c r="BM250"/>
      <c r="BN250"/>
      <c r="BO250"/>
      <c r="BP250"/>
      <c r="BQ250"/>
      <c r="BR250"/>
      <c r="BS250"/>
      <c r="BT250"/>
    </row>
    <row r="251" spans="9:72" ht="15" hidden="1" x14ac:dyDescent="0.25">
      <c r="I251" s="16">
        <v>137</v>
      </c>
      <c r="J251" s="14">
        <f t="shared" si="76"/>
        <v>266072.50597988121</v>
      </c>
      <c r="K251" s="14" t="str">
        <f t="shared" si="91"/>
        <v>1671782.86021724j</v>
      </c>
      <c r="L251" s="14">
        <f t="shared" si="77"/>
        <v>-0.1327132550146215</v>
      </c>
      <c r="M251" s="14" t="str">
        <f t="shared" si="78"/>
        <v>1.67178286021724j</v>
      </c>
      <c r="N251" s="14" t="str">
        <f t="shared" si="79"/>
        <v>-0.123204767720971-1.55200487660612j</v>
      </c>
      <c r="O251" s="14">
        <f t="shared" si="80"/>
        <v>3.8451443920870609</v>
      </c>
      <c r="P251" s="14">
        <f t="shared" si="81"/>
        <v>-94.538864929740129</v>
      </c>
      <c r="Q251" s="14"/>
      <c r="R251" s="14"/>
      <c r="S251" s="14"/>
      <c r="T251" s="14" t="str">
        <f t="shared" si="82"/>
        <v>1.1+0.0919480573119482j</v>
      </c>
      <c r="U251" s="14" t="str">
        <f t="shared" si="83"/>
        <v>1+92.031646454959j</v>
      </c>
      <c r="V251" s="96" t="str">
        <f t="shared" si="92"/>
        <v>0.00112883128726157-0.0119401446246051j</v>
      </c>
      <c r="W251" s="14">
        <f t="shared" si="93"/>
        <v>-84.599261324105967</v>
      </c>
      <c r="X251" s="14"/>
      <c r="Y251" s="14"/>
      <c r="Z251" s="14"/>
      <c r="AA251" s="14" t="str">
        <f t="shared" si="84"/>
        <v>25-0.470995123553802j</v>
      </c>
      <c r="AB251" s="14">
        <f t="shared" si="85"/>
        <v>27.96034137717588</v>
      </c>
      <c r="AC251" s="14">
        <f t="shared" si="86"/>
        <v>-1.079313625556038</v>
      </c>
      <c r="AD251" s="14"/>
      <c r="AE251" s="14" t="str">
        <f t="shared" si="87"/>
        <v>33137.2549019607-0.00183574741525046j</v>
      </c>
      <c r="AF251" s="14" t="str">
        <f t="shared" si="88"/>
        <v>0.231818181818182+9.86524592369103E-09j</v>
      </c>
      <c r="AG251" s="14">
        <f t="shared" si="94"/>
        <v>-12.69705009448538</v>
      </c>
      <c r="AH251" s="14">
        <f t="shared" si="95"/>
        <v>2.4382770620186199E-6</v>
      </c>
      <c r="AI251" s="14"/>
      <c r="AJ251" s="14"/>
      <c r="AK251" s="14"/>
      <c r="AL251" s="14" t="str">
        <f t="shared" si="89"/>
        <v>-0.108233194499722+0.000410746865410659j</v>
      </c>
      <c r="AM251" s="14">
        <f t="shared" si="96"/>
        <v>-19.312727916163102</v>
      </c>
      <c r="AN251" s="14">
        <f t="shared" si="97"/>
        <v>179.78256255887493</v>
      </c>
      <c r="AO251" s="14">
        <f t="shared" si="90"/>
        <v>-0.21743744112507241</v>
      </c>
      <c r="AP251" s="14">
        <f t="shared" si="98"/>
        <v>19.312727916163102</v>
      </c>
      <c r="AQ251" s="28">
        <f t="shared" si="99"/>
        <v>0.21743744112507241</v>
      </c>
      <c r="AR251" s="14"/>
      <c r="AS251" s="17"/>
      <c r="AU251"/>
      <c r="AV251"/>
      <c r="AW251"/>
      <c r="AX251"/>
      <c r="AY251"/>
      <c r="AZ251"/>
      <c r="BA251"/>
      <c r="BB251"/>
      <c r="BC251"/>
      <c r="BD251"/>
      <c r="BE251"/>
      <c r="BF251"/>
      <c r="BG251"/>
      <c r="BH251"/>
      <c r="BI251"/>
      <c r="BJ251"/>
      <c r="BK251"/>
      <c r="BL251"/>
      <c r="BM251"/>
      <c r="BN251"/>
      <c r="BO251"/>
      <c r="BP251"/>
      <c r="BQ251"/>
      <c r="BR251"/>
      <c r="BS251"/>
      <c r="BT251"/>
    </row>
    <row r="252" spans="9:72" ht="15" hidden="1" x14ac:dyDescent="0.25">
      <c r="I252" s="16">
        <v>138</v>
      </c>
      <c r="J252" s="14">
        <f t="shared" si="76"/>
        <v>281838.29312644561</v>
      </c>
      <c r="K252" s="14" t="str">
        <f t="shared" si="91"/>
        <v>1770842.22237266j</v>
      </c>
      <c r="L252" s="14">
        <f t="shared" si="77"/>
        <v>-0.27092517555885709</v>
      </c>
      <c r="M252" s="14" t="str">
        <f t="shared" si="78"/>
        <v>1.77084222237266j</v>
      </c>
      <c r="N252" s="14" t="str">
        <f t="shared" si="79"/>
        <v>-0.220415750073081-1.44069858365952j</v>
      </c>
      <c r="O252" s="14">
        <f t="shared" si="80"/>
        <v>3.2719448689392605</v>
      </c>
      <c r="P252" s="14">
        <f t="shared" si="81"/>
        <v>-98.698363519525159</v>
      </c>
      <c r="Q252" s="14"/>
      <c r="R252" s="14"/>
      <c r="S252" s="14"/>
      <c r="T252" s="14" t="str">
        <f t="shared" si="82"/>
        <v>1.1+0.0973963222304963j</v>
      </c>
      <c r="U252" s="14" t="str">
        <f t="shared" si="83"/>
        <v>1+97.4848643416149j</v>
      </c>
      <c r="V252" s="96" t="str">
        <f t="shared" si="92"/>
        <v>0.00111472371713487-0.0112723681127776j</v>
      </c>
      <c r="W252" s="14">
        <f t="shared" si="93"/>
        <v>-84.352386240616838</v>
      </c>
      <c r="X252" s="14"/>
      <c r="Y252" s="14"/>
      <c r="Z252" s="14"/>
      <c r="AA252" s="14" t="str">
        <f t="shared" si="84"/>
        <v>25-0.444648069068598j</v>
      </c>
      <c r="AB252" s="14">
        <f t="shared" si="85"/>
        <v>27.960173799218303</v>
      </c>
      <c r="AC252" s="14">
        <f t="shared" si="86"/>
        <v>-1.0189508734631689</v>
      </c>
      <c r="AD252" s="14"/>
      <c r="AE252" s="14" t="str">
        <f t="shared" si="87"/>
        <v>33137.2549019607-0.00194452228808863j</v>
      </c>
      <c r="AF252" s="14" t="str">
        <f t="shared" si="88"/>
        <v>0.231818181818182+1.04497984944598E-08j</v>
      </c>
      <c r="AG252" s="14">
        <f t="shared" si="94"/>
        <v>-12.69705009448538</v>
      </c>
      <c r="AH252" s="14">
        <f t="shared" si="95"/>
        <v>2.5827540609575613E-6</v>
      </c>
      <c r="AI252" s="14"/>
      <c r="AJ252" s="14"/>
      <c r="AK252" s="14"/>
      <c r="AL252" s="14" t="str">
        <f t="shared" si="89"/>
        <v>-0.0954520654151106+0.00679135004376181j</v>
      </c>
      <c r="AM252" s="14">
        <f t="shared" si="96"/>
        <v>-20.382363885081674</v>
      </c>
      <c r="AN252" s="14">
        <f t="shared" si="97"/>
        <v>175.93030194914891</v>
      </c>
      <c r="AO252" s="14">
        <f t="shared" si="90"/>
        <v>-4.0696980508510991</v>
      </c>
      <c r="AP252" s="14">
        <f t="shared" si="98"/>
        <v>20.382363885081674</v>
      </c>
      <c r="AQ252" s="28">
        <f t="shared" si="99"/>
        <v>4.0696980508510991</v>
      </c>
      <c r="AR252" s="14"/>
      <c r="AS252" s="17"/>
      <c r="AU252"/>
      <c r="AV252"/>
      <c r="AW252"/>
      <c r="AX252"/>
      <c r="AY252"/>
      <c r="AZ252"/>
      <c r="BA252"/>
      <c r="BB252"/>
      <c r="BC252"/>
      <c r="BD252"/>
      <c r="BE252"/>
      <c r="BF252"/>
      <c r="BG252"/>
      <c r="BH252"/>
      <c r="BI252"/>
      <c r="BJ252"/>
      <c r="BK252"/>
      <c r="BL252"/>
      <c r="BM252"/>
      <c r="BN252"/>
      <c r="BO252"/>
      <c r="BP252"/>
      <c r="BQ252"/>
      <c r="BR252"/>
      <c r="BS252"/>
      <c r="BT252"/>
    </row>
    <row r="253" spans="9:72" ht="15" hidden="1" x14ac:dyDescent="0.25">
      <c r="I253" s="16">
        <v>139</v>
      </c>
      <c r="J253" s="14">
        <f t="shared" si="76"/>
        <v>298538.26189179614</v>
      </c>
      <c r="K253" s="14" t="str">
        <f t="shared" si="91"/>
        <v>1875771.22074946j</v>
      </c>
      <c r="L253" s="14">
        <f t="shared" si="77"/>
        <v>-0.42600150101398748</v>
      </c>
      <c r="M253" s="14" t="str">
        <f t="shared" si="78"/>
        <v>1.87577122074946j</v>
      </c>
      <c r="N253" s="14" t="str">
        <f t="shared" si="79"/>
        <v>-0.30061539925297-1.32367072202949j</v>
      </c>
      <c r="O253" s="14">
        <f t="shared" si="80"/>
        <v>2.6540132057829933</v>
      </c>
      <c r="P253" s="14">
        <f t="shared" si="81"/>
        <v>-102.79525774679696</v>
      </c>
      <c r="Q253" s="14"/>
      <c r="R253" s="14"/>
      <c r="S253" s="14"/>
      <c r="T253" s="14" t="str">
        <f t="shared" si="82"/>
        <v>1.1+0.10316741714122j</v>
      </c>
      <c r="U253" s="14" t="str">
        <f t="shared" si="83"/>
        <v>1+103.261205702258j</v>
      </c>
      <c r="V253" s="96" t="str">
        <f t="shared" si="92"/>
        <v>0.00110215002673522-0.0106419234842348j</v>
      </c>
      <c r="W253" s="14">
        <f t="shared" si="93"/>
        <v>-84.087139589300833</v>
      </c>
      <c r="X253" s="14"/>
      <c r="Y253" s="14"/>
      <c r="Z253" s="14"/>
      <c r="AA253" s="14" t="str">
        <f t="shared" si="84"/>
        <v>25-0.419774845723746j</v>
      </c>
      <c r="AB253" s="14">
        <f t="shared" si="85"/>
        <v>27.960024439756559</v>
      </c>
      <c r="AC253" s="14">
        <f t="shared" si="86"/>
        <v>-0.96196268258207829</v>
      </c>
      <c r="AD253" s="14"/>
      <c r="AE253" s="14" t="str">
        <f t="shared" si="87"/>
        <v>33137.2549019607-0.00205974247734814j</v>
      </c>
      <c r="AF253" s="14" t="str">
        <f t="shared" si="88"/>
        <v>0.231818181818182+1.10689879826085E-08j</v>
      </c>
      <c r="AG253" s="14">
        <f t="shared" si="94"/>
        <v>-12.697050094485379</v>
      </c>
      <c r="AH253" s="14">
        <f t="shared" si="95"/>
        <v>2.7357918602860505E-6</v>
      </c>
      <c r="AI253" s="14"/>
      <c r="AJ253" s="14"/>
      <c r="AK253" s="14"/>
      <c r="AL253" s="14" t="str">
        <f t="shared" si="89"/>
        <v>-0.0833879296514592+0.0114885011689949j</v>
      </c>
      <c r="AM253" s="14">
        <f t="shared" si="96"/>
        <v>-21.496275073949199</v>
      </c>
      <c r="AN253" s="14">
        <f t="shared" si="97"/>
        <v>172.15564271711202</v>
      </c>
      <c r="AO253" s="14">
        <f t="shared" si="90"/>
        <v>-7.8443572828879979</v>
      </c>
      <c r="AP253" s="14">
        <f t="shared" si="98"/>
        <v>21.496275073949199</v>
      </c>
      <c r="AQ253" s="28">
        <f t="shared" si="99"/>
        <v>7.8443572828879979</v>
      </c>
      <c r="AR253" s="14"/>
      <c r="AS253" s="17"/>
      <c r="AU253"/>
      <c r="AV253"/>
      <c r="AW253"/>
      <c r="AX253"/>
      <c r="AY253"/>
      <c r="AZ253"/>
      <c r="BA253"/>
      <c r="BB253"/>
      <c r="BC253"/>
      <c r="BD253"/>
      <c r="BE253"/>
      <c r="BF253"/>
      <c r="BG253"/>
      <c r="BH253"/>
      <c r="BI253"/>
      <c r="BJ253"/>
      <c r="BK253"/>
      <c r="BL253"/>
      <c r="BM253"/>
      <c r="BN253"/>
      <c r="BO253"/>
      <c r="BP253"/>
      <c r="BQ253"/>
      <c r="BR253"/>
      <c r="BS253"/>
      <c r="BT253"/>
    </row>
    <row r="254" spans="9:72" ht="15" hidden="1" x14ac:dyDescent="0.25">
      <c r="I254" s="16">
        <v>140</v>
      </c>
      <c r="J254" s="14">
        <f t="shared" si="76"/>
        <v>316227.76601683802</v>
      </c>
      <c r="K254" s="14" t="str">
        <f t="shared" si="91"/>
        <v>1986917.65315922j</v>
      </c>
      <c r="L254" s="14">
        <f t="shared" si="77"/>
        <v>-0.59999999999999898</v>
      </c>
      <c r="M254" s="14" t="str">
        <f t="shared" si="78"/>
        <v>1.98691765315922j</v>
      </c>
      <c r="N254" s="14" t="str">
        <f t="shared" si="79"/>
        <v>-0.363657655407075-1.20426302539135j</v>
      </c>
      <c r="O254" s="14">
        <f t="shared" si="80"/>
        <v>1.9934271004399329</v>
      </c>
      <c r="P254" s="14">
        <f t="shared" si="81"/>
        <v>-106.80301778155578</v>
      </c>
      <c r="Q254" s="14"/>
      <c r="R254" s="14"/>
      <c r="S254" s="14"/>
      <c r="T254" s="14" t="str">
        <f t="shared" si="82"/>
        <v>1.1+0.109280470923757j</v>
      </c>
      <c r="U254" s="14" t="str">
        <f t="shared" si="83"/>
        <v>1+109.379816806415j</v>
      </c>
      <c r="V254" s="96" t="str">
        <f t="shared" si="92"/>
        <v>0.00109094347086235-0.0100467260653218j</v>
      </c>
      <c r="W254" s="14">
        <f t="shared" si="93"/>
        <v>-83.802706888452406</v>
      </c>
      <c r="X254" s="14"/>
      <c r="Y254" s="14"/>
      <c r="Z254" s="14"/>
      <c r="AA254" s="14" t="str">
        <f t="shared" si="84"/>
        <v>25-0.39629300869675j</v>
      </c>
      <c r="AB254" s="14">
        <f t="shared" si="85"/>
        <v>27.959891318666887</v>
      </c>
      <c r="AC254" s="14">
        <f t="shared" si="86"/>
        <v>-0.9081606124147078</v>
      </c>
      <c r="AD254" s="14"/>
      <c r="AE254" s="14" t="str">
        <f t="shared" si="87"/>
        <v>33137.2549019606-0.00218178989203692j</v>
      </c>
      <c r="AF254" s="14" t="str">
        <f t="shared" si="88"/>
        <v>0.231818181818182+1.17248667545208E-08j</v>
      </c>
      <c r="AG254" s="14">
        <f t="shared" si="94"/>
        <v>-12.697050094485379</v>
      </c>
      <c r="AH254" s="14">
        <f t="shared" si="95"/>
        <v>2.897897719317729E-6</v>
      </c>
      <c r="AI254" s="14"/>
      <c r="AJ254" s="14"/>
      <c r="AK254" s="14"/>
      <c r="AL254" s="14" t="str">
        <f t="shared" si="89"/>
        <v>-0.0722029090368059+0.0147080671874976j</v>
      </c>
      <c r="AM254" s="14">
        <f t="shared" si="96"/>
        <v>-22.652331785444634</v>
      </c>
      <c r="AN254" s="14">
        <f t="shared" si="97"/>
        <v>168.48611761547483</v>
      </c>
      <c r="AO254" s="14">
        <f t="shared" si="90"/>
        <v>-11.513882384525184</v>
      </c>
      <c r="AP254" s="14">
        <f t="shared" si="98"/>
        <v>22.652331785444634</v>
      </c>
      <c r="AQ254" s="28">
        <f t="shared" si="99"/>
        <v>11.513882384525184</v>
      </c>
      <c r="AR254" s="14"/>
      <c r="AS254" s="17"/>
      <c r="AU254"/>
      <c r="AV254"/>
      <c r="AW254"/>
      <c r="AX254"/>
      <c r="AY254"/>
      <c r="AZ254"/>
      <c r="BA254"/>
      <c r="BB254"/>
      <c r="BC254"/>
      <c r="BD254"/>
      <c r="BE254"/>
      <c r="BF254"/>
      <c r="BG254"/>
      <c r="BH254"/>
      <c r="BI254"/>
      <c r="BJ254"/>
      <c r="BK254"/>
      <c r="BL254"/>
      <c r="BM254"/>
      <c r="BN254"/>
      <c r="BO254"/>
      <c r="BP254"/>
      <c r="BQ254"/>
      <c r="BR254"/>
      <c r="BS254"/>
      <c r="BT254"/>
    </row>
    <row r="255" spans="9:72" ht="15" hidden="1" x14ac:dyDescent="0.25">
      <c r="I255" s="16">
        <v>141</v>
      </c>
      <c r="J255" s="14">
        <f t="shared" si="76"/>
        <v>334965.43915782828</v>
      </c>
      <c r="K255" s="14" t="str">
        <f t="shared" si="91"/>
        <v>2104649.92572942j</v>
      </c>
      <c r="L255" s="14">
        <f t="shared" si="77"/>
        <v>-0.79522952688313953</v>
      </c>
      <c r="M255" s="14" t="str">
        <f t="shared" si="78"/>
        <v>2.10464992572942j</v>
      </c>
      <c r="N255" s="14" t="str">
        <f t="shared" si="79"/>
        <v>-0.410182018179907-1.0855853875063j</v>
      </c>
      <c r="O255" s="14">
        <f t="shared" si="80"/>
        <v>1.2928534655477808</v>
      </c>
      <c r="P255" s="14">
        <f t="shared" si="81"/>
        <v>-110.69877533967474</v>
      </c>
      <c r="Q255" s="14"/>
      <c r="R255" s="14"/>
      <c r="S255" s="14"/>
      <c r="T255" s="14" t="str">
        <f t="shared" si="82"/>
        <v>1.1+0.115755745915118j</v>
      </c>
      <c r="U255" s="14" t="str">
        <f t="shared" si="83"/>
        <v>1+115.860978411405j</v>
      </c>
      <c r="V255" s="96" t="str">
        <f t="shared" si="92"/>
        <v>0.00108095542479023-0.00948480722019378j</v>
      </c>
      <c r="W255" s="14">
        <f t="shared" si="93"/>
        <v>-83.498222056311818</v>
      </c>
      <c r="X255" s="14"/>
      <c r="Y255" s="14"/>
      <c r="Z255" s="14"/>
      <c r="AA255" s="14" t="str">
        <f t="shared" si="84"/>
        <v>25-0.374124725056238j</v>
      </c>
      <c r="AB255" s="14">
        <f t="shared" si="85"/>
        <v>27.959772670931766</v>
      </c>
      <c r="AC255" s="14">
        <f t="shared" si="86"/>
        <v>-0.85736671142936882</v>
      </c>
      <c r="AD255" s="14"/>
      <c r="AE255" s="14" t="str">
        <f t="shared" si="87"/>
        <v>33137.2549019606-0.00231106907069426j</v>
      </c>
      <c r="AF255" s="14" t="str">
        <f t="shared" si="88"/>
        <v>0.231818181818182+1.24196087869335E-08j</v>
      </c>
      <c r="AG255" s="14">
        <f t="shared" si="94"/>
        <v>-12.697050094485379</v>
      </c>
      <c r="AH255" s="14">
        <f t="shared" si="95"/>
        <v>3.069608954370072E-6</v>
      </c>
      <c r="AI255" s="14"/>
      <c r="AJ255" s="14"/>
      <c r="AK255" s="14"/>
      <c r="AL255" s="14" t="str">
        <f t="shared" si="89"/>
        <v>-0.0620072863021867+0.0166778734509702j</v>
      </c>
      <c r="AM255" s="14">
        <f t="shared" si="96"/>
        <v>-23.847808700016362</v>
      </c>
      <c r="AN255" s="14">
        <f t="shared" si="97"/>
        <v>164.94563896219302</v>
      </c>
      <c r="AO255" s="14">
        <f t="shared" si="90"/>
        <v>-15.054361037807002</v>
      </c>
      <c r="AP255" s="14">
        <f t="shared" si="98"/>
        <v>23.847808700016362</v>
      </c>
      <c r="AQ255" s="28">
        <f t="shared" si="99"/>
        <v>15.054361037807002</v>
      </c>
      <c r="AR255" s="14"/>
      <c r="AS255" s="17"/>
      <c r="AU255"/>
      <c r="AV255"/>
      <c r="AW255"/>
      <c r="AX255"/>
      <c r="AY255"/>
      <c r="AZ255"/>
      <c r="BA255"/>
      <c r="BB255"/>
      <c r="BC255"/>
      <c r="BD255"/>
      <c r="BE255"/>
      <c r="BF255"/>
      <c r="BG255"/>
      <c r="BH255"/>
      <c r="BI255"/>
      <c r="BJ255"/>
      <c r="BK255"/>
      <c r="BL255"/>
      <c r="BM255"/>
      <c r="BN255"/>
      <c r="BO255"/>
      <c r="BP255"/>
      <c r="BQ255"/>
      <c r="BR255"/>
      <c r="BS255"/>
      <c r="BT255"/>
    </row>
    <row r="256" spans="9:72" ht="15" hidden="1" x14ac:dyDescent="0.25">
      <c r="I256" s="16">
        <v>142</v>
      </c>
      <c r="J256" s="14">
        <f t="shared" si="76"/>
        <v>354813.38923357602</v>
      </c>
      <c r="K256" s="14" t="str">
        <f t="shared" si="91"/>
        <v>2229358.274023j</v>
      </c>
      <c r="L256" s="14">
        <f t="shared" si="77"/>
        <v>-1.0142806588706805</v>
      </c>
      <c r="M256" s="14" t="str">
        <f t="shared" si="78"/>
        <v>2.229358274023j</v>
      </c>
      <c r="N256" s="14" t="str">
        <f t="shared" si="79"/>
        <v>-0.441463425599373-0.970323284715204j</v>
      </c>
      <c r="O256" s="14">
        <f t="shared" si="80"/>
        <v>0.55537810884335226</v>
      </c>
      <c r="P256" s="14">
        <f t="shared" si="81"/>
        <v>-114.46388799113519</v>
      </c>
      <c r="Q256" s="14"/>
      <c r="R256" s="14"/>
      <c r="S256" s="14"/>
      <c r="T256" s="14" t="str">
        <f t="shared" si="82"/>
        <v>1.1+0.122614705071265j</v>
      </c>
      <c r="U256" s="14" t="str">
        <f t="shared" si="83"/>
        <v>1+122.726172984966j</v>
      </c>
      <c r="V256" s="96" t="str">
        <f t="shared" si="92"/>
        <v>0.001072053416337-0.00895430795123288j</v>
      </c>
      <c r="W256" s="14">
        <f t="shared" si="93"/>
        <v>-83.172766720035582</v>
      </c>
      <c r="X256" s="14"/>
      <c r="Y256" s="14"/>
      <c r="Z256" s="14"/>
      <c r="AA256" s="14" t="str">
        <f t="shared" si="84"/>
        <v>25-0.353196515776819j</v>
      </c>
      <c r="AB256" s="14">
        <f t="shared" si="85"/>
        <v>27.959666923294634</v>
      </c>
      <c r="AC256" s="14">
        <f t="shared" si="86"/>
        <v>-0.80941293859354557</v>
      </c>
      <c r="AD256" s="14"/>
      <c r="AE256" s="14" t="str">
        <f t="shared" si="87"/>
        <v>33137.2549019606-0.00244800852227492j</v>
      </c>
      <c r="AF256" s="14" t="str">
        <f t="shared" si="88"/>
        <v>0.231818181818182+1.31555168728039E-08j</v>
      </c>
      <c r="AG256" s="14">
        <f t="shared" si="94"/>
        <v>-12.697050094485373</v>
      </c>
      <c r="AH256" s="14">
        <f t="shared" si="95"/>
        <v>3.2514947197540615E-6</v>
      </c>
      <c r="AI256" s="14"/>
      <c r="AJ256" s="14"/>
      <c r="AK256" s="14"/>
      <c r="AL256" s="14" t="str">
        <f t="shared" si="89"/>
        <v>-0.052858573106475+0.0176309192639298j</v>
      </c>
      <c r="AM256" s="14">
        <f t="shared" si="96"/>
        <v>-25.079554508052418</v>
      </c>
      <c r="AN256" s="14">
        <f t="shared" si="97"/>
        <v>161.55393560173036</v>
      </c>
      <c r="AO256" s="14">
        <f t="shared" si="90"/>
        <v>-18.446064398269638</v>
      </c>
      <c r="AP256" s="14">
        <f t="shared" si="98"/>
        <v>25.079554508052418</v>
      </c>
      <c r="AQ256" s="28">
        <f t="shared" si="99"/>
        <v>18.446064398269638</v>
      </c>
      <c r="AR256" s="14"/>
      <c r="AS256" s="17"/>
      <c r="AU256"/>
      <c r="AV256"/>
      <c r="AW256"/>
      <c r="AX256"/>
      <c r="AY256"/>
      <c r="AZ256"/>
      <c r="BA256"/>
      <c r="BB256"/>
      <c r="BC256"/>
      <c r="BD256"/>
      <c r="BE256"/>
      <c r="BF256"/>
      <c r="BG256"/>
      <c r="BH256"/>
      <c r="BI256"/>
      <c r="BJ256"/>
      <c r="BK256"/>
      <c r="BL256"/>
      <c r="BM256"/>
      <c r="BN256"/>
      <c r="BO256"/>
      <c r="BP256"/>
      <c r="BQ256"/>
      <c r="BR256"/>
      <c r="BS256"/>
      <c r="BT256"/>
    </row>
    <row r="257" spans="9:72" ht="15" hidden="1" x14ac:dyDescent="0.25">
      <c r="I257" s="16">
        <v>143</v>
      </c>
      <c r="J257" s="14">
        <f t="shared" si="76"/>
        <v>375837.40428844467</v>
      </c>
      <c r="K257" s="14" t="str">
        <f t="shared" si="91"/>
        <v>2361456.05651367j</v>
      </c>
      <c r="L257" s="14">
        <f t="shared" si="77"/>
        <v>-1.2600600713964125</v>
      </c>
      <c r="M257" s="14" t="str">
        <f t="shared" si="78"/>
        <v>2.36145605651367j</v>
      </c>
      <c r="N257" s="14" t="str">
        <f t="shared" si="79"/>
        <v>-0.459222536426389-0.860620747017154j</v>
      </c>
      <c r="O257" s="14">
        <f t="shared" si="80"/>
        <v>-0.21566830900374845</v>
      </c>
      <c r="P257" s="14">
        <f t="shared" si="81"/>
        <v>-118.08413768212154</v>
      </c>
      <c r="Q257" s="14"/>
      <c r="R257" s="14"/>
      <c r="S257" s="14"/>
      <c r="T257" s="14" t="str">
        <f t="shared" si="82"/>
        <v>1.1+0.129880083108251j</v>
      </c>
      <c r="U257" s="14" t="str">
        <f t="shared" si="83"/>
        <v>1+129.998155911077j</v>
      </c>
      <c r="V257" s="96" t="str">
        <f t="shared" si="92"/>
        <v>0.00106411937139963-0.00845347284295562j</v>
      </c>
      <c r="W257" s="14">
        <f t="shared" si="93"/>
        <v>-82.825369738134228</v>
      </c>
      <c r="X257" s="14"/>
      <c r="Y257" s="14"/>
      <c r="Z257" s="14"/>
      <c r="AA257" s="14" t="str">
        <f t="shared" si="84"/>
        <v>25-0.3334390121854j</v>
      </c>
      <c r="AB257" s="14">
        <f t="shared" si="85"/>
        <v>27.959572673443702</v>
      </c>
      <c r="AC257" s="14">
        <f t="shared" si="86"/>
        <v>-0.76414061595485128</v>
      </c>
      <c r="AD257" s="14"/>
      <c r="AE257" s="14" t="str">
        <f t="shared" si="87"/>
        <v>33137.2549019606-0.00259306214648545j</v>
      </c>
      <c r="AF257" s="14" t="str">
        <f t="shared" si="88"/>
        <v>0.231818181818182+1.39350302541502E-08j</v>
      </c>
      <c r="AG257" s="14">
        <f t="shared" si="94"/>
        <v>-12.697050094485373</v>
      </c>
      <c r="AH257" s="14">
        <f t="shared" si="95"/>
        <v>3.4441578942937717E-6</v>
      </c>
      <c r="AI257" s="14"/>
      <c r="AJ257" s="14"/>
      <c r="AK257" s="14"/>
      <c r="AL257" s="14" t="str">
        <f t="shared" si="89"/>
        <v>-0.0447660597904272+0.0177907303301347j</v>
      </c>
      <c r="AM257" s="14">
        <f t="shared" si="96"/>
        <v>-26.344165192281913</v>
      </c>
      <c r="AN257" s="14">
        <f t="shared" si="97"/>
        <v>158.32635540794732</v>
      </c>
      <c r="AO257" s="14">
        <f t="shared" si="90"/>
        <v>-21.673644592052671</v>
      </c>
      <c r="AP257" s="14">
        <f t="shared" si="98"/>
        <v>26.344165192281913</v>
      </c>
      <c r="AQ257" s="28">
        <f t="shared" si="99"/>
        <v>21.673644592052671</v>
      </c>
      <c r="AR257" s="14"/>
      <c r="AS257" s="17"/>
      <c r="AU257"/>
      <c r="AV257"/>
      <c r="AW257"/>
      <c r="AX257"/>
      <c r="AY257"/>
      <c r="AZ257"/>
      <c r="BA257"/>
      <c r="BB257"/>
      <c r="BC257"/>
      <c r="BD257"/>
      <c r="BE257"/>
      <c r="BF257"/>
      <c r="BG257"/>
      <c r="BH257"/>
      <c r="BI257"/>
      <c r="BJ257"/>
      <c r="BK257"/>
      <c r="BL257"/>
      <c r="BM257"/>
      <c r="BN257"/>
      <c r="BO257"/>
      <c r="BP257"/>
      <c r="BQ257"/>
      <c r="BR257"/>
      <c r="BS257"/>
      <c r="BT257"/>
    </row>
    <row r="258" spans="9:72" ht="15" hidden="1" x14ac:dyDescent="0.25">
      <c r="I258" s="16">
        <v>144</v>
      </c>
      <c r="J258" s="14">
        <f t="shared" si="76"/>
        <v>398107.17055349768</v>
      </c>
      <c r="K258" s="14" t="str">
        <f t="shared" si="91"/>
        <v>2501381.12470457j</v>
      </c>
      <c r="L258" s="14">
        <f t="shared" si="77"/>
        <v>-1.5358291079377788</v>
      </c>
      <c r="M258" s="14" t="str">
        <f t="shared" si="78"/>
        <v>2.50138112470457j</v>
      </c>
      <c r="N258" s="14" t="str">
        <f t="shared" si="79"/>
        <v>-0.465430277337583-0.758039097306528j</v>
      </c>
      <c r="O258" s="14">
        <f t="shared" si="80"/>
        <v>-1.0168703655405928</v>
      </c>
      <c r="P258" s="14">
        <f t="shared" si="81"/>
        <v>-121.54961056013579</v>
      </c>
      <c r="Q258" s="14"/>
      <c r="R258" s="14"/>
      <c r="S258" s="14"/>
      <c r="T258" s="14" t="str">
        <f t="shared" si="82"/>
        <v>1.1+0.137575961858752j</v>
      </c>
      <c r="U258" s="14" t="str">
        <f t="shared" si="83"/>
        <v>1+137.701030914987j</v>
      </c>
      <c r="V258" s="96" t="str">
        <f t="shared" si="92"/>
        <v>0.00105704804985162-0.0079806443324931j</v>
      </c>
      <c r="W258" s="14">
        <f t="shared" si="93"/>
        <v>-82.455006999614469</v>
      </c>
      <c r="X258" s="14"/>
      <c r="Y258" s="14"/>
      <c r="Z258" s="14"/>
      <c r="AA258" s="14" t="str">
        <f t="shared" si="84"/>
        <v>25-0.314786726031663j</v>
      </c>
      <c r="AB258" s="14">
        <f t="shared" si="85"/>
        <v>27.959488671451766</v>
      </c>
      <c r="AC258" s="14">
        <f t="shared" si="86"/>
        <v>-0.72139991074072085</v>
      </c>
      <c r="AD258" s="14"/>
      <c r="AE258" s="14" t="str">
        <f t="shared" si="87"/>
        <v>33137.2549019606-0.00274671073828092j</v>
      </c>
      <c r="AF258" s="14" t="str">
        <f t="shared" si="88"/>
        <v>0.231818181818182+1.47607327071667E-08j</v>
      </c>
      <c r="AG258" s="14">
        <f t="shared" si="94"/>
        <v>-12.697050094485371</v>
      </c>
      <c r="AH258" s="14">
        <f t="shared" si="95"/>
        <v>3.6482370796294132E-6</v>
      </c>
      <c r="AI258" s="14"/>
      <c r="AJ258" s="14"/>
      <c r="AK258" s="14"/>
      <c r="AL258" s="14" t="str">
        <f t="shared" si="89"/>
        <v>-0.0376990953833884+0.0173603882911401j</v>
      </c>
      <c r="AM258" s="14">
        <f t="shared" si="96"/>
        <v>-27.638143282227592</v>
      </c>
      <c r="AN258" s="14">
        <f t="shared" si="97"/>
        <v>155.27398617774605</v>
      </c>
      <c r="AO258" s="14">
        <f t="shared" si="90"/>
        <v>-24.72601382225395</v>
      </c>
      <c r="AP258" s="14">
        <f t="shared" si="98"/>
        <v>27.638143282227592</v>
      </c>
      <c r="AQ258" s="28">
        <f t="shared" si="99"/>
        <v>24.72601382225395</v>
      </c>
      <c r="AR258" s="14"/>
      <c r="AS258" s="17"/>
      <c r="AU258"/>
      <c r="AV258"/>
      <c r="AW258"/>
      <c r="AX258"/>
      <c r="AY258"/>
      <c r="AZ258"/>
      <c r="BA258"/>
      <c r="BB258"/>
      <c r="BC258"/>
      <c r="BD258"/>
      <c r="BE258"/>
      <c r="BF258"/>
      <c r="BG258"/>
      <c r="BH258"/>
      <c r="BI258"/>
      <c r="BJ258"/>
      <c r="BK258"/>
      <c r="BL258"/>
      <c r="BM258"/>
      <c r="BN258"/>
      <c r="BO258"/>
      <c r="BP258"/>
      <c r="BQ258"/>
      <c r="BR258"/>
      <c r="BS258"/>
      <c r="BT258"/>
    </row>
    <row r="259" spans="9:72" ht="15" hidden="1" x14ac:dyDescent="0.25">
      <c r="I259" s="16">
        <v>145</v>
      </c>
      <c r="J259" s="14">
        <f t="shared" si="76"/>
        <v>421696.50342858257</v>
      </c>
      <c r="K259" s="14" t="str">
        <f t="shared" si="91"/>
        <v>2649597.27443148j</v>
      </c>
      <c r="L259" s="14">
        <f t="shared" si="77"/>
        <v>-1.8452470560622909</v>
      </c>
      <c r="M259" s="14" t="str">
        <f t="shared" si="78"/>
        <v>2.64959727443148j</v>
      </c>
      <c r="N259" s="14" t="str">
        <f t="shared" si="79"/>
        <v>-0.462133110329111-0.663578692907136j</v>
      </c>
      <c r="O259" s="14">
        <f t="shared" si="80"/>
        <v>-1.8448620967215152</v>
      </c>
      <c r="P259" s="14">
        <f t="shared" si="81"/>
        <v>-124.85433632540445</v>
      </c>
      <c r="Q259" s="14"/>
      <c r="R259" s="14"/>
      <c r="S259" s="14"/>
      <c r="T259" s="14" t="str">
        <f t="shared" si="82"/>
        <v>1.1+0.145727850093731j</v>
      </c>
      <c r="U259" s="14" t="str">
        <f t="shared" si="83"/>
        <v>1+145.860329957453j</v>
      </c>
      <c r="V259" s="96" t="str">
        <f t="shared" si="92"/>
        <v>0.00105074565119074-0.00753425729030895j</v>
      </c>
      <c r="W259" s="14">
        <f t="shared" si="93"/>
        <v>-82.060601573714067</v>
      </c>
      <c r="X259" s="14"/>
      <c r="Y259" s="14"/>
      <c r="Z259" s="14"/>
      <c r="AA259" s="14" t="str">
        <f t="shared" si="84"/>
        <v>25-0.297177832420628j</v>
      </c>
      <c r="AB259" s="14">
        <f t="shared" si="85"/>
        <v>27.95941380322828</v>
      </c>
      <c r="AC259" s="14">
        <f t="shared" si="86"/>
        <v>-0.68104934550034357</v>
      </c>
      <c r="AD259" s="14"/>
      <c r="AE259" s="14" t="str">
        <f t="shared" si="87"/>
        <v>33137.2549019605-0.00290946358150853j</v>
      </c>
      <c r="AF259" s="14" t="str">
        <f t="shared" si="88"/>
        <v>0.231818181818182+1.56353611064127E-08j</v>
      </c>
      <c r="AG259" s="14">
        <f t="shared" si="94"/>
        <v>-12.69705009448537</v>
      </c>
      <c r="AH259" s="14">
        <f t="shared" si="95"/>
        <v>3.8644087169273999E-6</v>
      </c>
      <c r="AI259" s="14"/>
      <c r="AJ259" s="14"/>
      <c r="AK259" s="14"/>
      <c r="AL259" s="14" t="str">
        <f t="shared" si="89"/>
        <v>-0.0315971460114637+0.0165157683931877j</v>
      </c>
      <c r="AM259" s="14">
        <f t="shared" si="96"/>
        <v>-28.958031156304699</v>
      </c>
      <c r="AN259" s="14">
        <f t="shared" si="97"/>
        <v>152.40401661978987</v>
      </c>
      <c r="AO259" s="14">
        <f t="shared" si="90"/>
        <v>-27.595983380210132</v>
      </c>
      <c r="AP259" s="14">
        <f t="shared" si="98"/>
        <v>28.958031156304699</v>
      </c>
      <c r="AQ259" s="28">
        <f t="shared" si="99"/>
        <v>27.595983380210132</v>
      </c>
      <c r="AR259" s="14"/>
      <c r="AS259" s="17"/>
      <c r="AU259"/>
      <c r="AV259"/>
      <c r="AW259"/>
      <c r="AX259"/>
      <c r="AY259"/>
      <c r="AZ259"/>
      <c r="BA259"/>
      <c r="BB259"/>
      <c r="BC259"/>
      <c r="BD259"/>
      <c r="BE259"/>
      <c r="BF259"/>
      <c r="BG259"/>
      <c r="BH259"/>
      <c r="BI259"/>
      <c r="BJ259"/>
      <c r="BK259"/>
      <c r="BL259"/>
      <c r="BM259"/>
      <c r="BN259"/>
      <c r="BO259"/>
      <c r="BP259"/>
      <c r="BQ259"/>
      <c r="BR259"/>
      <c r="BS259"/>
      <c r="BT259"/>
    </row>
    <row r="260" spans="9:72" ht="15" hidden="1" x14ac:dyDescent="0.25">
      <c r="I260" s="16">
        <v>146</v>
      </c>
      <c r="J260" s="14">
        <f t="shared" si="76"/>
        <v>446683.59215096425</v>
      </c>
      <c r="K260" s="14" t="str">
        <f t="shared" si="91"/>
        <v>2806595.78316114j</v>
      </c>
      <c r="L260" s="14">
        <f t="shared" si="77"/>
        <v>-2.1924197039502284</v>
      </c>
      <c r="M260" s="14" t="str">
        <f t="shared" si="78"/>
        <v>2.80659578316114j</v>
      </c>
      <c r="N260" s="14" t="str">
        <f t="shared" si="79"/>
        <v>-0.451314729133012-0.577744312998556j</v>
      </c>
      <c r="O260" s="14">
        <f t="shared" si="80"/>
        <v>-2.6964296311371689</v>
      </c>
      <c r="P260" s="14">
        <f t="shared" si="81"/>
        <v>-127.99577535422686</v>
      </c>
      <c r="Q260" s="14"/>
      <c r="R260" s="14"/>
      <c r="S260" s="14"/>
      <c r="T260" s="14" t="str">
        <f t="shared" si="82"/>
        <v>1.1+0.154362768073863j</v>
      </c>
      <c r="U260" s="14" t="str">
        <f t="shared" si="83"/>
        <v>1+154.503097863021j</v>
      </c>
      <c r="V260" s="96" t="str">
        <f t="shared" si="92"/>
        <v>0.0010451285715478-0.00711283389542623j</v>
      </c>
      <c r="W260" s="14">
        <f t="shared" si="93"/>
        <v>-81.64102429607297</v>
      </c>
      <c r="X260" s="14"/>
      <c r="Y260" s="14"/>
      <c r="Z260" s="14"/>
      <c r="AA260" s="14" t="str">
        <f t="shared" si="84"/>
        <v>25-0.280553964887769j</v>
      </c>
      <c r="AB260" s="14">
        <f t="shared" si="85"/>
        <v>27.95934707576609</v>
      </c>
      <c r="AC260" s="14">
        <f t="shared" si="86"/>
        <v>-0.64295533486712475</v>
      </c>
      <c r="AD260" s="14"/>
      <c r="AE260" s="14" t="str">
        <f t="shared" si="87"/>
        <v>33137.2549019605-0.00308186013698057j</v>
      </c>
      <c r="AF260" s="14" t="str">
        <f t="shared" si="88"/>
        <v>0.231818181818182+1.65618144964598E-08j</v>
      </c>
      <c r="AG260" s="14">
        <f t="shared" si="94"/>
        <v>-12.697050094485364</v>
      </c>
      <c r="AH260" s="14">
        <f t="shared" si="95"/>
        <v>4.0933893290129488E-6</v>
      </c>
      <c r="AI260" s="14"/>
      <c r="AJ260" s="14"/>
      <c r="AK260" s="14"/>
      <c r="AL260" s="14" t="str">
        <f t="shared" si="89"/>
        <v>-0.0263799413693749+0.0154026891343354j</v>
      </c>
      <c r="AM260" s="14">
        <f t="shared" si="96"/>
        <v>-30.300512672575806</v>
      </c>
      <c r="AN260" s="14">
        <f t="shared" si="97"/>
        <v>149.72024910822239</v>
      </c>
      <c r="AO260" s="14">
        <f t="shared" si="90"/>
        <v>-30.279750891777621</v>
      </c>
      <c r="AP260" s="14">
        <f t="shared" si="98"/>
        <v>30.300512672575806</v>
      </c>
      <c r="AQ260" s="28">
        <f t="shared" si="99"/>
        <v>30.279750891777621</v>
      </c>
      <c r="AR260" s="14"/>
      <c r="AS260" s="17"/>
      <c r="AU260"/>
      <c r="AV260"/>
      <c r="AW260"/>
      <c r="AX260"/>
      <c r="AY260"/>
      <c r="AZ260"/>
      <c r="BA260"/>
      <c r="BB260"/>
      <c r="BC260"/>
      <c r="BD260"/>
      <c r="BE260"/>
      <c r="BF260"/>
      <c r="BG260"/>
      <c r="BH260"/>
      <c r="BI260"/>
      <c r="BJ260"/>
      <c r="BK260"/>
      <c r="BL260"/>
      <c r="BM260"/>
      <c r="BN260"/>
      <c r="BO260"/>
      <c r="BP260"/>
      <c r="BQ260"/>
      <c r="BR260"/>
      <c r="BS260"/>
      <c r="BT260"/>
    </row>
    <row r="261" spans="9:72" ht="15" hidden="1" x14ac:dyDescent="0.25">
      <c r="I261" s="16">
        <v>147</v>
      </c>
      <c r="J261" s="14">
        <f t="shared" si="76"/>
        <v>473151.25896148157</v>
      </c>
      <c r="K261" s="14" t="str">
        <f t="shared" si="91"/>
        <v>2972897.0383803j</v>
      </c>
      <c r="L261" s="14">
        <f t="shared" si="77"/>
        <v>-2.5819538217093494</v>
      </c>
      <c r="M261" s="14" t="str">
        <f t="shared" si="78"/>
        <v>2.9728970383803j</v>
      </c>
      <c r="N261" s="14" t="str">
        <f t="shared" si="79"/>
        <v>-0.434799528765263-0.500634140117828j</v>
      </c>
      <c r="O261" s="14">
        <f t="shared" si="80"/>
        <v>-3.568581798767009</v>
      </c>
      <c r="P261" s="14">
        <f t="shared" si="81"/>
        <v>-130.97423516600824</v>
      </c>
      <c r="Q261" s="14"/>
      <c r="R261" s="14"/>
      <c r="S261" s="14"/>
      <c r="T261" s="14" t="str">
        <f t="shared" si="82"/>
        <v>1.1+0.163509337110916j</v>
      </c>
      <c r="U261" s="14" t="str">
        <f t="shared" si="83"/>
        <v>1+163.657981962835j</v>
      </c>
      <c r="V261" s="96" t="str">
        <f t="shared" si="92"/>
        <v>0.00104012229565211-0.00671497879005932j</v>
      </c>
      <c r="W261" s="14">
        <f t="shared" si="93"/>
        <v>-81.195094890482466</v>
      </c>
      <c r="X261" s="14"/>
      <c r="Y261" s="14"/>
      <c r="Z261" s="14"/>
      <c r="AA261" s="14" t="str">
        <f t="shared" si="84"/>
        <v>25-0.264860021937437j</v>
      </c>
      <c r="AB261" s="14">
        <f t="shared" si="85"/>
        <v>27.959287603988734</v>
      </c>
      <c r="AC261" s="14">
        <f t="shared" si="86"/>
        <v>-0.60699174757631791</v>
      </c>
      <c r="AD261" s="14"/>
      <c r="AE261" s="14" t="str">
        <f t="shared" si="87"/>
        <v>33137.2549019605-0.00326447183057205j</v>
      </c>
      <c r="AF261" s="14" t="str">
        <f t="shared" si="88"/>
        <v>0.231818181818182+1.75431637010702E-08j</v>
      </c>
      <c r="AG261" s="14">
        <f t="shared" si="94"/>
        <v>-12.697050094485363</v>
      </c>
      <c r="AH261" s="14">
        <f t="shared" si="95"/>
        <v>4.3359378953579106E-6</v>
      </c>
      <c r="AI261" s="14"/>
      <c r="AJ261" s="14"/>
      <c r="AK261" s="14"/>
      <c r="AL261" s="14" t="str">
        <f t="shared" si="89"/>
        <v>-0.0219565262297344+0.014137174264264j</v>
      </c>
      <c r="AM261" s="14">
        <f t="shared" si="96"/>
        <v>-31.662482685414229</v>
      </c>
      <c r="AN261" s="14">
        <f t="shared" si="97"/>
        <v>147.22368253187096</v>
      </c>
      <c r="AO261" s="14">
        <f t="shared" si="90"/>
        <v>-32.776317468129029</v>
      </c>
      <c r="AP261" s="14">
        <f t="shared" si="98"/>
        <v>31.662482685414229</v>
      </c>
      <c r="AQ261" s="28">
        <f t="shared" si="99"/>
        <v>32.776317468129029</v>
      </c>
      <c r="AR261" s="14"/>
      <c r="AS261" s="17"/>
      <c r="AU261"/>
      <c r="AV261"/>
      <c r="AW261"/>
      <c r="AX261"/>
      <c r="AY261"/>
      <c r="AZ261"/>
      <c r="BA261"/>
      <c r="BB261"/>
      <c r="BC261"/>
      <c r="BD261"/>
      <c r="BE261"/>
      <c r="BF261"/>
      <c r="BG261"/>
      <c r="BH261"/>
      <c r="BI261"/>
      <c r="BJ261"/>
      <c r="BK261"/>
      <c r="BL261"/>
      <c r="BM261"/>
      <c r="BN261"/>
      <c r="BO261"/>
      <c r="BP261"/>
      <c r="BQ261"/>
      <c r="BR261"/>
      <c r="BS261"/>
      <c r="BT261"/>
    </row>
    <row r="262" spans="9:72" ht="15" hidden="1" x14ac:dyDescent="0.25">
      <c r="I262" s="16">
        <v>148</v>
      </c>
      <c r="J262" s="14">
        <f t="shared" si="76"/>
        <v>501187.23362727324</v>
      </c>
      <c r="K262" s="14" t="str">
        <f t="shared" si="91"/>
        <v>3149052.26247287j</v>
      </c>
      <c r="L262" s="14">
        <f t="shared" si="77"/>
        <v>-3.019018290415354</v>
      </c>
      <c r="M262" s="14" t="str">
        <f t="shared" si="78"/>
        <v>3.14905226247287j</v>
      </c>
      <c r="N262" s="14" t="str">
        <f t="shared" si="79"/>
        <v>-0.414195450824647-0.432035514877878j</v>
      </c>
      <c r="O262" s="14">
        <f t="shared" si="80"/>
        <v>-4.4585919347127225</v>
      </c>
      <c r="P262" s="14">
        <f t="shared" si="81"/>
        <v>-133.79228127073523</v>
      </c>
      <c r="Q262" s="14"/>
      <c r="R262" s="14"/>
      <c r="S262" s="14"/>
      <c r="T262" s="14" t="str">
        <f t="shared" si="82"/>
        <v>1.1+0.173197874436008j</v>
      </c>
      <c r="U262" s="14" t="str">
        <f t="shared" si="83"/>
        <v>1+173.355327049131j</v>
      </c>
      <c r="V262" s="96" t="str">
        <f t="shared" si="92"/>
        <v>0.00103566040912199-0.00633937449917197j</v>
      </c>
      <c r="W262" s="14">
        <f t="shared" si="93"/>
        <v>-80.721583739935596</v>
      </c>
      <c r="X262" s="14"/>
      <c r="Y262" s="14"/>
      <c r="Z262" s="14"/>
      <c r="AA262" s="14" t="str">
        <f t="shared" si="84"/>
        <v>25-0.250043984403366j</v>
      </c>
      <c r="AB262" s="14">
        <f t="shared" si="85"/>
        <v>27.959234599025002</v>
      </c>
      <c r="AC262" s="14">
        <f t="shared" si="86"/>
        <v>-0.57303949242932872</v>
      </c>
      <c r="AD262" s="14"/>
      <c r="AE262" s="14" t="str">
        <f t="shared" si="87"/>
        <v>33137.2549019604-0.00345790394726977j</v>
      </c>
      <c r="AF262" s="14" t="str">
        <f t="shared" si="88"/>
        <v>0.231818181818182+1.85826615017537E-08j</v>
      </c>
      <c r="AG262" s="14">
        <f t="shared" si="94"/>
        <v>-12.697050094485363</v>
      </c>
      <c r="AH262" s="14">
        <f t="shared" si="95"/>
        <v>4.5928583677952631E-6</v>
      </c>
      <c r="AI262" s="14"/>
      <c r="AJ262" s="14"/>
      <c r="AK262" s="14"/>
      <c r="AL262" s="14" t="str">
        <f t="shared" si="89"/>
        <v>-0.0182325818347931+0.0128078463400426j</v>
      </c>
      <c r="AM262" s="14">
        <f t="shared" si="96"/>
        <v>-33.041087666421177</v>
      </c>
      <c r="AN262" s="14">
        <f t="shared" si="97"/>
        <v>144.91310008975833</v>
      </c>
      <c r="AO262" s="14">
        <f t="shared" si="90"/>
        <v>-35.086899910241677</v>
      </c>
      <c r="AP262" s="14">
        <f t="shared" si="98"/>
        <v>33.041087666421177</v>
      </c>
      <c r="AQ262" s="28">
        <f t="shared" si="99"/>
        <v>35.086899910241677</v>
      </c>
      <c r="AR262" s="14"/>
      <c r="AS262" s="17"/>
      <c r="AU262"/>
      <c r="AV262"/>
      <c r="AW262"/>
      <c r="AX262"/>
      <c r="AY262"/>
      <c r="AZ262"/>
      <c r="BA262"/>
      <c r="BB262"/>
      <c r="BC262"/>
      <c r="BD262"/>
      <c r="BE262"/>
      <c r="BF262"/>
      <c r="BG262"/>
      <c r="BH262"/>
      <c r="BI262"/>
      <c r="BJ262"/>
      <c r="BK262"/>
      <c r="BL262"/>
      <c r="BM262"/>
      <c r="BN262"/>
      <c r="BO262"/>
      <c r="BP262"/>
      <c r="BQ262"/>
      <c r="BR262"/>
      <c r="BS262"/>
      <c r="BT262"/>
    </row>
    <row r="263" spans="9:72" ht="15" hidden="1" x14ac:dyDescent="0.25">
      <c r="I263" s="16">
        <v>149</v>
      </c>
      <c r="J263" s="14">
        <f t="shared" si="76"/>
        <v>530884.44423098932</v>
      </c>
      <c r="K263" s="14" t="str">
        <f t="shared" si="91"/>
        <v>3335645.33980235j</v>
      </c>
      <c r="L263" s="14">
        <f t="shared" si="77"/>
        <v>-3.5094126900231215</v>
      </c>
      <c r="M263" s="14" t="str">
        <f t="shared" si="78"/>
        <v>3.33564533980235j</v>
      </c>
      <c r="N263" s="14" t="str">
        <f t="shared" si="79"/>
        <v>-0.390869343149117-0.37151558340617j</v>
      </c>
      <c r="O263" s="14">
        <f t="shared" si="80"/>
        <v>-5.3640160714974572</v>
      </c>
      <c r="P263" s="14">
        <f t="shared" si="81"/>
        <v>-136.45418751152832</v>
      </c>
      <c r="Q263" s="14"/>
      <c r="R263" s="14"/>
      <c r="S263" s="14"/>
      <c r="T263" s="14" t="str">
        <f t="shared" si="82"/>
        <v>1.1+0.18346049368913j</v>
      </c>
      <c r="U263" s="14" t="str">
        <f t="shared" si="83"/>
        <v>1+183.627275956119j</v>
      </c>
      <c r="V263" s="96" t="str">
        <f t="shared" si="92"/>
        <v>0.00103168371803062-0.00598477710111317j</v>
      </c>
      <c r="W263" s="14">
        <f t="shared" si="93"/>
        <v>-80.219214436465023</v>
      </c>
      <c r="X263" s="14"/>
      <c r="Y263" s="14"/>
      <c r="Z263" s="14"/>
      <c r="AA263" s="14" t="str">
        <f t="shared" si="84"/>
        <v>25-0.236056743025866j</v>
      </c>
      <c r="AB263" s="14">
        <f t="shared" si="85"/>
        <v>27.959187357756129</v>
      </c>
      <c r="AC263" s="14">
        <f t="shared" si="86"/>
        <v>-0.54098612695280313</v>
      </c>
      <c r="AD263" s="14"/>
      <c r="AE263" s="14" t="str">
        <f t="shared" si="87"/>
        <v>33137.2549019604-0.00366279763745074j</v>
      </c>
      <c r="AF263" s="14" t="str">
        <f t="shared" si="88"/>
        <v>0.231818181818182+1.96837534194411E-08j</v>
      </c>
      <c r="AG263" s="14">
        <f t="shared" si="94"/>
        <v>-12.697050094485359</v>
      </c>
      <c r="AH263" s="14">
        <f t="shared" si="95"/>
        <v>4.8650023352987897E-6</v>
      </c>
      <c r="AI263" s="14"/>
      <c r="AJ263" s="14"/>
      <c r="AK263" s="14"/>
      <c r="AL263" s="14" t="str">
        <f t="shared" si="89"/>
        <v>-0.0151158365508318+0.0114795263896797j</v>
      </c>
      <c r="AM263" s="14">
        <f t="shared" si="96"/>
        <v>-34.433742622625807</v>
      </c>
      <c r="AN263" s="14">
        <f t="shared" si="97"/>
        <v>142.78561679005622</v>
      </c>
      <c r="AO263" s="14">
        <f t="shared" si="90"/>
        <v>-37.214383209943783</v>
      </c>
      <c r="AP263" s="14">
        <f t="shared" si="98"/>
        <v>34.433742622625807</v>
      </c>
      <c r="AQ263" s="28">
        <f t="shared" si="99"/>
        <v>37.214383209943783</v>
      </c>
      <c r="AR263" s="14"/>
      <c r="AS263" s="17"/>
      <c r="AU263"/>
      <c r="AV263"/>
      <c r="AW263"/>
      <c r="AX263"/>
      <c r="AY263"/>
      <c r="AZ263"/>
      <c r="BA263"/>
      <c r="BB263"/>
      <c r="BC263"/>
      <c r="BD263"/>
      <c r="BE263"/>
      <c r="BF263"/>
      <c r="BG263"/>
      <c r="BH263"/>
      <c r="BI263"/>
      <c r="BJ263"/>
      <c r="BK263"/>
      <c r="BL263"/>
      <c r="BM263"/>
      <c r="BN263"/>
      <c r="BO263"/>
      <c r="BP263"/>
      <c r="BQ263"/>
      <c r="BR263"/>
      <c r="BS263"/>
      <c r="BT263"/>
    </row>
    <row r="264" spans="9:72" ht="15" hidden="1" x14ac:dyDescent="0.25">
      <c r="I264" s="16">
        <v>150</v>
      </c>
      <c r="J264" s="14">
        <f t="shared" si="76"/>
        <v>562341.32519034995</v>
      </c>
      <c r="K264" s="14" t="str">
        <f t="shared" si="91"/>
        <v>3533294.7520559j</v>
      </c>
      <c r="L264" s="14">
        <f t="shared" si="77"/>
        <v>-4.0596442562694248</v>
      </c>
      <c r="M264" s="14" t="str">
        <f t="shared" si="78"/>
        <v>3.5332947520559j</v>
      </c>
      <c r="N264" s="14" t="str">
        <f t="shared" si="79"/>
        <v>-0.365946351359857-0.31849990816239j</v>
      </c>
      <c r="O264" s="14">
        <f t="shared" si="80"/>
        <v>-6.2826933088165688</v>
      </c>
      <c r="P264" s="14">
        <f t="shared" si="81"/>
        <v>-138.96545231839841</v>
      </c>
      <c r="Q264" s="14"/>
      <c r="R264" s="14"/>
      <c r="S264" s="14"/>
      <c r="T264" s="14" t="str">
        <f t="shared" si="82"/>
        <v>1.1+0.194331211363074j</v>
      </c>
      <c r="U264" s="14" t="str">
        <f t="shared" si="83"/>
        <v>1+194.507876100677j</v>
      </c>
      <c r="V264" s="96" t="str">
        <f t="shared" si="92"/>
        <v>0.00102813946410923-0.00565001213610016j</v>
      </c>
      <c r="W264" s="14">
        <f t="shared" si="93"/>
        <v>-79.686667255949658</v>
      </c>
      <c r="X264" s="14"/>
      <c r="Y264" s="14"/>
      <c r="Z264" s="14"/>
      <c r="AA264" s="14" t="str">
        <f t="shared" si="84"/>
        <v>25-0.2228519356742j</v>
      </c>
      <c r="AB264" s="14">
        <f t="shared" si="85"/>
        <v>27.959145253497834</v>
      </c>
      <c r="AC264" s="14">
        <f t="shared" si="86"/>
        <v>-0.51072548755681502</v>
      </c>
      <c r="AD264" s="14"/>
      <c r="AE264" s="14" t="str">
        <f t="shared" si="87"/>
        <v>33137.2549019603-0.00387983204204027j</v>
      </c>
      <c r="AF264" s="14" t="str">
        <f t="shared" si="88"/>
        <v>0.231818181818183+2.08500891350142E-08j</v>
      </c>
      <c r="AG264" s="14">
        <f t="shared" si="94"/>
        <v>-12.697050094485318</v>
      </c>
      <c r="AH264" s="14">
        <f t="shared" si="95"/>
        <v>5.1532718466614328E-6</v>
      </c>
      <c r="AI264" s="14"/>
      <c r="AJ264" s="14"/>
      <c r="AK264" s="14"/>
      <c r="AL264" s="14" t="str">
        <f t="shared" si="89"/>
        <v>-0.0125196924411189+0.0101972982129338j</v>
      </c>
      <c r="AM264" s="14">
        <f t="shared" si="96"/>
        <v>-35.838130102404627</v>
      </c>
      <c r="AN264" s="14">
        <f t="shared" si="97"/>
        <v>140.837160091367</v>
      </c>
      <c r="AO264" s="14">
        <f t="shared" si="90"/>
        <v>-39.162839908633011</v>
      </c>
      <c r="AP264" s="14">
        <f t="shared" si="98"/>
        <v>35.838130102404627</v>
      </c>
      <c r="AQ264" s="28">
        <f t="shared" si="99"/>
        <v>39.162839908633011</v>
      </c>
      <c r="AR264" s="14"/>
      <c r="AS264" s="17"/>
      <c r="AU264"/>
      <c r="AV264"/>
      <c r="AW264"/>
      <c r="AX264"/>
      <c r="AY264"/>
      <c r="AZ264"/>
      <c r="BA264"/>
      <c r="BB264"/>
      <c r="BC264"/>
      <c r="BD264"/>
      <c r="BE264"/>
      <c r="BF264"/>
      <c r="BG264"/>
      <c r="BH264"/>
      <c r="BI264"/>
      <c r="BJ264"/>
      <c r="BK264"/>
      <c r="BL264"/>
      <c r="BM264"/>
      <c r="BN264"/>
      <c r="BO264"/>
      <c r="BP264"/>
      <c r="BQ264"/>
      <c r="BR264"/>
      <c r="BS264"/>
      <c r="BT264"/>
    </row>
    <row r="265" spans="9:72" ht="15" hidden="1" x14ac:dyDescent="0.25">
      <c r="I265" s="16">
        <v>151</v>
      </c>
      <c r="J265" s="14">
        <f t="shared" si="76"/>
        <v>595662.14352901117</v>
      </c>
      <c r="K265" s="14" t="str">
        <f t="shared" si="91"/>
        <v>3742655.62826458j</v>
      </c>
      <c r="L265" s="14">
        <f t="shared" si="77"/>
        <v>-4.6770142277372031</v>
      </c>
      <c r="M265" s="14" t="str">
        <f t="shared" si="78"/>
        <v>3.74265562826458j</v>
      </c>
      <c r="N265" s="14" t="str">
        <f t="shared" si="79"/>
        <v>-0.340325180299336-0.272336129305236j</v>
      </c>
      <c r="O265" s="14">
        <f t="shared" si="80"/>
        <v>-7.2127338175412312</v>
      </c>
      <c r="P265" s="14">
        <f t="shared" si="81"/>
        <v>-141.33239226598994</v>
      </c>
      <c r="Q265" s="14"/>
      <c r="R265" s="14"/>
      <c r="S265" s="14"/>
      <c r="T265" s="14" t="str">
        <f t="shared" si="82"/>
        <v>1.1+0.205846059554552j</v>
      </c>
      <c r="U265" s="14" t="str">
        <f t="shared" si="83"/>
        <v>1+206.033192335965j</v>
      </c>
      <c r="V265" s="96" t="str">
        <f t="shared" si="92"/>
        <v>0.00102498062520978-0.00533397073993186j</v>
      </c>
      <c r="W265" s="14">
        <f t="shared" si="93"/>
        <v>-79.122583721321348</v>
      </c>
      <c r="X265" s="14"/>
      <c r="Y265" s="14"/>
      <c r="Z265" s="14"/>
      <c r="AA265" s="14" t="str">
        <f t="shared" si="84"/>
        <v>25-0.210385793674599j</v>
      </c>
      <c r="AB265" s="14">
        <f t="shared" si="85"/>
        <v>27.959107727694107</v>
      </c>
      <c r="AC265" s="14">
        <f t="shared" si="86"/>
        <v>-0.48215734005165045</v>
      </c>
      <c r="AD265" s="14"/>
      <c r="AE265" s="14" t="str">
        <f t="shared" si="87"/>
        <v>33137.2549019603-0.00410972654359336j</v>
      </c>
      <c r="AF265" s="14" t="str">
        <f t="shared" si="88"/>
        <v>0.231818181818182+2.20855345865423E-08j</v>
      </c>
      <c r="AG265" s="14">
        <f t="shared" si="94"/>
        <v>-12.697050094485348</v>
      </c>
      <c r="AH265" s="14">
        <f t="shared" si="95"/>
        <v>5.4586224004273896E-6</v>
      </c>
      <c r="AI265" s="14"/>
      <c r="AJ265" s="14"/>
      <c r="AK265" s="14"/>
      <c r="AL265" s="14" t="str">
        <f t="shared" si="89"/>
        <v>-0.0103653587089119+0.00899051870390616j</v>
      </c>
      <c r="AM265" s="14">
        <f t="shared" si="96"/>
        <v>-37.252186750224105</v>
      </c>
      <c r="AN265" s="14">
        <f t="shared" si="97"/>
        <v>139.06287213125935</v>
      </c>
      <c r="AO265" s="14">
        <f t="shared" si="90"/>
        <v>-40.937127868740639</v>
      </c>
      <c r="AP265" s="14">
        <f t="shared" si="98"/>
        <v>37.252186750224105</v>
      </c>
      <c r="AQ265" s="28">
        <f t="shared" si="99"/>
        <v>40.937127868740639</v>
      </c>
      <c r="AR265" s="14"/>
      <c r="AS265" s="17"/>
      <c r="AU265"/>
      <c r="AV265"/>
      <c r="AW265"/>
      <c r="AX265"/>
      <c r="AY265"/>
      <c r="AZ265"/>
      <c r="BA265"/>
      <c r="BB265"/>
      <c r="BC265"/>
      <c r="BD265"/>
      <c r="BE265"/>
      <c r="BF265"/>
      <c r="BG265"/>
      <c r="BH265"/>
      <c r="BI265"/>
      <c r="BJ265"/>
      <c r="BK265"/>
      <c r="BL265"/>
      <c r="BM265"/>
      <c r="BN265"/>
      <c r="BO265"/>
      <c r="BP265"/>
      <c r="BQ265"/>
      <c r="BR265"/>
      <c r="BS265"/>
      <c r="BT265"/>
    </row>
    <row r="266" spans="9:72" ht="15" hidden="1" x14ac:dyDescent="0.25">
      <c r="I266" s="16">
        <v>152</v>
      </c>
      <c r="J266" s="14">
        <f t="shared" si="76"/>
        <v>630957.3444801938</v>
      </c>
      <c r="K266" s="14" t="str">
        <f t="shared" si="91"/>
        <v>3964421.916295j</v>
      </c>
      <c r="L266" s="14">
        <f t="shared" si="77"/>
        <v>-5.3697147288559508</v>
      </c>
      <c r="M266" s="14" t="str">
        <f t="shared" si="78"/>
        <v>3.964421916295j</v>
      </c>
      <c r="N266" s="14" t="str">
        <f t="shared" si="79"/>
        <v>-0.314702416528582-0.232342539631099j</v>
      </c>
      <c r="O266" s="14">
        <f t="shared" si="80"/>
        <v>-8.1524991020332109</v>
      </c>
      <c r="P266" s="14">
        <f t="shared" si="81"/>
        <v>-143.56181369708608</v>
      </c>
      <c r="Q266" s="14"/>
      <c r="R266" s="14"/>
      <c r="S266" s="14"/>
      <c r="T266" s="14" t="str">
        <f t="shared" si="82"/>
        <v>1.1+0.218043205396225j</v>
      </c>
      <c r="U266" s="14" t="str">
        <f t="shared" si="83"/>
        <v>1+218.24142649204j</v>
      </c>
      <c r="V266" s="96" t="str">
        <f t="shared" si="92"/>
        <v>0.00102216529177274-0.00503560599091076j</v>
      </c>
      <c r="W266" s="14">
        <f t="shared" si="93"/>
        <v>-78.525572434820603</v>
      </c>
      <c r="X266" s="14"/>
      <c r="Y266" s="14"/>
      <c r="Z266" s="14"/>
      <c r="AA266" s="14" t="str">
        <f t="shared" si="84"/>
        <v>25-0.198616996734552j</v>
      </c>
      <c r="AB266" s="14">
        <f t="shared" si="85"/>
        <v>27.95907428251305</v>
      </c>
      <c r="AC266" s="14">
        <f t="shared" si="86"/>
        <v>-0.45518704943663646</v>
      </c>
      <c r="AD266" s="14"/>
      <c r="AE266" s="14" t="str">
        <f t="shared" si="87"/>
        <v>33137.2549019602-0.00435324315076122j</v>
      </c>
      <c r="AF266" s="14" t="str">
        <f t="shared" si="88"/>
        <v>0.231818181818183+2.33941847833267E-08j</v>
      </c>
      <c r="AG266" s="14">
        <f t="shared" si="94"/>
        <v>-12.697050094485308</v>
      </c>
      <c r="AH266" s="14">
        <f t="shared" si="95"/>
        <v>5.7820661119888581E-6</v>
      </c>
      <c r="AI266" s="14"/>
      <c r="AJ266" s="14"/>
      <c r="AK266" s="14"/>
      <c r="AL266" s="14" t="str">
        <f t="shared" si="89"/>
        <v>-0.0085828377463063+0.00787646047373144j</v>
      </c>
      <c r="AM266" s="14">
        <f t="shared" si="96"/>
        <v>-38.674082042099599</v>
      </c>
      <c r="AN266" s="14">
        <f t="shared" si="97"/>
        <v>137.45743260072277</v>
      </c>
      <c r="AO266" s="14">
        <f t="shared" si="90"/>
        <v>-42.542567399277239</v>
      </c>
      <c r="AP266" s="14">
        <f t="shared" si="98"/>
        <v>38.674082042099599</v>
      </c>
      <c r="AQ266" s="28">
        <f t="shared" si="99"/>
        <v>42.542567399277239</v>
      </c>
      <c r="AR266" s="14"/>
      <c r="AS266" s="17"/>
      <c r="AU266"/>
      <c r="AV266"/>
      <c r="AW266"/>
      <c r="AX266"/>
      <c r="AY266"/>
      <c r="AZ266"/>
      <c r="BA266"/>
      <c r="BB266"/>
      <c r="BC266"/>
      <c r="BD266"/>
      <c r="BE266"/>
      <c r="BF266"/>
      <c r="BG266"/>
      <c r="BH266"/>
      <c r="BI266"/>
      <c r="BJ266"/>
      <c r="BK266"/>
      <c r="BL266"/>
      <c r="BM266"/>
      <c r="BN266"/>
      <c r="BO266"/>
      <c r="BP266"/>
      <c r="BQ266"/>
      <c r="BR266"/>
      <c r="BS266"/>
      <c r="BT266"/>
    </row>
    <row r="267" spans="9:72" ht="15" hidden="1" x14ac:dyDescent="0.25">
      <c r="I267" s="16">
        <v>153</v>
      </c>
      <c r="J267" s="14">
        <f t="shared" si="76"/>
        <v>668343.91756861517</v>
      </c>
      <c r="K267" s="14" t="str">
        <f t="shared" si="91"/>
        <v>4199328.68300997j</v>
      </c>
      <c r="L267" s="14">
        <f t="shared" si="77"/>
        <v>-6.1469374744154521</v>
      </c>
      <c r="M267" s="14" t="str">
        <f t="shared" si="78"/>
        <v>4.19932868300997j</v>
      </c>
      <c r="N267" s="14" t="str">
        <f t="shared" si="79"/>
        <v>-0.289600799180036-0.197843063750211j</v>
      </c>
      <c r="O267" s="14">
        <f t="shared" si="80"/>
        <v>-9.1005781354128885</v>
      </c>
      <c r="P267" s="14">
        <f t="shared" si="81"/>
        <v>-145.66075657515043</v>
      </c>
      <c r="Q267" s="14"/>
      <c r="R267" s="14"/>
      <c r="S267" s="14"/>
      <c r="T267" s="14" t="str">
        <f t="shared" si="82"/>
        <v>1.1+0.230963077565549j</v>
      </c>
      <c r="U267" s="14" t="str">
        <f t="shared" si="83"/>
        <v>1+231.173043999699j</v>
      </c>
      <c r="V267" s="96" t="str">
        <f t="shared" si="92"/>
        <v>0.00101965611104896-0.00475392945853316j</v>
      </c>
      <c r="W267" s="14">
        <f t="shared" si="93"/>
        <v>-77.894216376290942</v>
      </c>
      <c r="X267" s="14"/>
      <c r="Y267" s="14"/>
      <c r="Z267" s="14"/>
      <c r="AA267" s="14" t="str">
        <f t="shared" si="84"/>
        <v>25-0.187506535982499j</v>
      </c>
      <c r="AB267" s="14">
        <f t="shared" si="85"/>
        <v>27.959044474246987</v>
      </c>
      <c r="AC267" s="14">
        <f t="shared" si="86"/>
        <v>-0.42972526792695875</v>
      </c>
      <c r="AD267" s="14"/>
      <c r="AE267" s="14" t="str">
        <f t="shared" si="87"/>
        <v>33137.2549019601-0.00461118902404636j</v>
      </c>
      <c r="AF267" s="14" t="str">
        <f t="shared" si="88"/>
        <v>0.231818181818183+2.47803773792249E-08j</v>
      </c>
      <c r="AG267" s="14">
        <f t="shared" si="94"/>
        <v>-12.697050094485302</v>
      </c>
      <c r="AH267" s="14">
        <f t="shared" si="95"/>
        <v>6.1246750683456197E-6</v>
      </c>
      <c r="AI267" s="14"/>
      <c r="AJ267" s="14"/>
      <c r="AK267" s="14"/>
      <c r="AL267" s="14" t="str">
        <f t="shared" si="89"/>
        <v>-0.0071110948161603+0.00686343373627635j</v>
      </c>
      <c r="AM267" s="14">
        <f t="shared" si="96"/>
        <v>-40.102192828675271</v>
      </c>
      <c r="AN267" s="14">
        <f t="shared" si="97"/>
        <v>136.01530790530674</v>
      </c>
      <c r="AO267" s="14">
        <f t="shared" si="90"/>
        <v>-43.984692094693251</v>
      </c>
      <c r="AP267" s="14">
        <f t="shared" si="98"/>
        <v>40.102192828675271</v>
      </c>
      <c r="AQ267" s="28">
        <f t="shared" si="99"/>
        <v>43.984692094693251</v>
      </c>
      <c r="AR267" s="14"/>
      <c r="AS267" s="17"/>
      <c r="AU267"/>
      <c r="AV267"/>
      <c r="AW267"/>
      <c r="AX267"/>
      <c r="AY267"/>
      <c r="AZ267"/>
      <c r="BA267"/>
      <c r="BB267"/>
      <c r="BC267"/>
      <c r="BD267"/>
      <c r="BE267"/>
      <c r="BF267"/>
      <c r="BG267"/>
      <c r="BH267"/>
      <c r="BI267"/>
      <c r="BJ267"/>
      <c r="BK267"/>
      <c r="BL267"/>
      <c r="BM267"/>
      <c r="BN267"/>
      <c r="BO267"/>
      <c r="BP267"/>
      <c r="BQ267"/>
      <c r="BR267"/>
      <c r="BS267"/>
      <c r="BT267"/>
    </row>
    <row r="268" spans="9:72" ht="15" hidden="1" x14ac:dyDescent="0.25">
      <c r="I268" s="16">
        <v>154</v>
      </c>
      <c r="J268" s="14">
        <f t="shared" si="76"/>
        <v>707945.7843841383</v>
      </c>
      <c r="K268" s="14" t="str">
        <f t="shared" si="91"/>
        <v>4448154.55072215j</v>
      </c>
      <c r="L268" s="14">
        <f t="shared" si="77"/>
        <v>-7.018995738036395</v>
      </c>
      <c r="M268" s="14" t="str">
        <f t="shared" si="78"/>
        <v>4.44815455072215j</v>
      </c>
      <c r="N268" s="14" t="str">
        <f t="shared" si="79"/>
        <v>-0.265397942963311-0.168190879693398j</v>
      </c>
      <c r="O268" s="14">
        <f t="shared" si="80"/>
        <v>-10.055762002478437</v>
      </c>
      <c r="P268" s="14">
        <f t="shared" si="81"/>
        <v>-147.63630131190033</v>
      </c>
      <c r="Q268" s="14"/>
      <c r="R268" s="14"/>
      <c r="S268" s="14"/>
      <c r="T268" s="14" t="str">
        <f t="shared" si="82"/>
        <v>1.1+0.244648500289719j</v>
      </c>
      <c r="U268" s="14" t="str">
        <f t="shared" si="83"/>
        <v>1+244.870908017254j</v>
      </c>
      <c r="V268" s="96" t="str">
        <f t="shared" si="92"/>
        <v>0.00101741979171832-0.00448800794307034j</v>
      </c>
      <c r="W268" s="14">
        <f t="shared" si="93"/>
        <v>-77.227081878838007</v>
      </c>
      <c r="X268" s="14"/>
      <c r="Y268" s="14"/>
      <c r="Z268" s="14"/>
      <c r="AA268" s="14" t="str">
        <f t="shared" si="84"/>
        <v>25-0.177017584668976j</v>
      </c>
      <c r="AB268" s="14">
        <f t="shared" si="85"/>
        <v>27.95901790742947</v>
      </c>
      <c r="AC268" s="14">
        <f t="shared" si="86"/>
        <v>-0.40568764023533688</v>
      </c>
      <c r="AD268" s="14"/>
      <c r="AE268" s="14" t="str">
        <f t="shared" si="87"/>
        <v>33137.2549019601-0.00488441915121771j</v>
      </c>
      <c r="AF268" s="14" t="str">
        <f t="shared" si="88"/>
        <v>0.231818181818183+2.62487070502428E-08j</v>
      </c>
      <c r="AG268" s="14">
        <f t="shared" si="94"/>
        <v>-12.697050094485295</v>
      </c>
      <c r="AH268" s="14">
        <f t="shared" si="95"/>
        <v>6.4875848816455111E-6</v>
      </c>
      <c r="AI268" s="14"/>
      <c r="AJ268" s="14"/>
      <c r="AK268" s="14"/>
      <c r="AL268" s="14" t="str">
        <f t="shared" si="89"/>
        <v>-0.00589769223052148+0.00595334580982777j</v>
      </c>
      <c r="AM268" s="14">
        <f t="shared" si="96"/>
        <v>-41.535076338340467</v>
      </c>
      <c r="AN268" s="14">
        <f t="shared" si="97"/>
        <v>134.73093565661125</v>
      </c>
      <c r="AO268" s="14">
        <f t="shared" si="90"/>
        <v>-45.26906434338877</v>
      </c>
      <c r="AP268" s="14">
        <f t="shared" si="98"/>
        <v>41.535076338340467</v>
      </c>
      <c r="AQ268" s="28">
        <f t="shared" si="99"/>
        <v>45.26906434338877</v>
      </c>
      <c r="AR268" s="14"/>
      <c r="AS268" s="17"/>
      <c r="AU268"/>
      <c r="AV268"/>
      <c r="AW268"/>
      <c r="AX268"/>
      <c r="AY268"/>
      <c r="AZ268"/>
      <c r="BA268"/>
      <c r="BB268"/>
      <c r="BC268"/>
      <c r="BD268"/>
      <c r="BE268"/>
      <c r="BF268"/>
      <c r="BG268"/>
      <c r="BH268"/>
      <c r="BI268"/>
      <c r="BJ268"/>
      <c r="BK268"/>
      <c r="BL268"/>
      <c r="BM268"/>
      <c r="BN268"/>
      <c r="BO268"/>
      <c r="BP268"/>
      <c r="BQ268"/>
      <c r="BR268"/>
      <c r="BS268"/>
      <c r="BT268"/>
    </row>
    <row r="269" spans="9:72" ht="15" hidden="1" x14ac:dyDescent="0.25">
      <c r="I269" s="16">
        <v>155</v>
      </c>
      <c r="J269" s="14">
        <f t="shared" si="76"/>
        <v>749894.209332456</v>
      </c>
      <c r="K269" s="14" t="str">
        <f t="shared" si="91"/>
        <v>4711724.27801674j</v>
      </c>
      <c r="L269" s="14">
        <f t="shared" si="77"/>
        <v>-7.9974612030455994</v>
      </c>
      <c r="M269" s="14" t="str">
        <f t="shared" si="78"/>
        <v>4.71172427801674j</v>
      </c>
      <c r="N269" s="14" t="str">
        <f t="shared" si="79"/>
        <v>-0.242353352496982-0.1427830840097j</v>
      </c>
      <c r="O269" s="14">
        <f t="shared" si="80"/>
        <v>-11.017018841611577</v>
      </c>
      <c r="P269" s="14">
        <f t="shared" si="81"/>
        <v>-149.49542813394999</v>
      </c>
      <c r="Q269" s="14"/>
      <c r="R269" s="14"/>
      <c r="S269" s="14"/>
      <c r="T269" s="14" t="str">
        <f t="shared" si="82"/>
        <v>1.1+0.259144835290921j</v>
      </c>
      <c r="U269" s="14" t="str">
        <f t="shared" si="83"/>
        <v>1+259.380421504821j</v>
      </c>
      <c r="V269" s="96" t="str">
        <f t="shared" si="92"/>
        <v>0.00101542666234634-0.00423696039570676j</v>
      </c>
      <c r="W269" s="14">
        <f t="shared" si="93"/>
        <v>-76.522729503967298</v>
      </c>
      <c r="X269" s="14"/>
      <c r="Y269" s="14"/>
      <c r="Z269" s="14"/>
      <c r="AA269" s="14" t="str">
        <f t="shared" si="84"/>
        <v>25-0.167115376100611j</v>
      </c>
      <c r="AB269" s="14">
        <f t="shared" si="85"/>
        <v>27.958994229591461</v>
      </c>
      <c r="AC269" s="14">
        <f t="shared" si="86"/>
        <v>-0.38299452517444815</v>
      </c>
      <c r="AD269" s="14"/>
      <c r="AE269" s="14" t="str">
        <f t="shared" si="87"/>
        <v>33137.25490196-0.00517383918125463j</v>
      </c>
      <c r="AF269" s="14" t="str">
        <f t="shared" si="88"/>
        <v>0.231818181818183+2.7804040724057E-08j</v>
      </c>
      <c r="AG269" s="14">
        <f t="shared" si="94"/>
        <v>-12.69705009448529</v>
      </c>
      <c r="AH269" s="14">
        <f t="shared" si="95"/>
        <v>6.8719984532868526E-6</v>
      </c>
      <c r="AI269" s="14"/>
      <c r="AJ269" s="14"/>
      <c r="AK269" s="14"/>
      <c r="AL269" s="14" t="str">
        <f t="shared" si="89"/>
        <v>-0.00489810704080483+0.005143724976314j</v>
      </c>
      <c r="AM269" s="14">
        <f t="shared" si="96"/>
        <v>-42.971443456034208</v>
      </c>
      <c r="AN269" s="14">
        <f t="shared" si="97"/>
        <v>133.59885470890671</v>
      </c>
      <c r="AO269" s="14">
        <f t="shared" si="90"/>
        <v>-46.401145291093279</v>
      </c>
      <c r="AP269" s="14">
        <f t="shared" si="98"/>
        <v>42.971443456034208</v>
      </c>
      <c r="AQ269" s="28">
        <f t="shared" si="99"/>
        <v>46.401145291093279</v>
      </c>
      <c r="AR269" s="14"/>
      <c r="AS269" s="17"/>
      <c r="AU269"/>
      <c r="AV269"/>
      <c r="AW269"/>
      <c r="AX269"/>
      <c r="AY269"/>
      <c r="AZ269"/>
      <c r="BA269"/>
      <c r="BB269"/>
      <c r="BC269"/>
      <c r="BD269"/>
      <c r="BE269"/>
      <c r="BF269"/>
      <c r="BG269"/>
      <c r="BH269"/>
      <c r="BI269"/>
      <c r="BJ269"/>
      <c r="BK269"/>
      <c r="BL269"/>
      <c r="BM269"/>
      <c r="BN269"/>
      <c r="BO269"/>
      <c r="BP269"/>
      <c r="BQ269"/>
      <c r="BR269"/>
      <c r="BS269"/>
      <c r="BT269"/>
    </row>
    <row r="270" spans="9:72" ht="15" hidden="1" x14ac:dyDescent="0.25">
      <c r="I270" s="16">
        <v>156</v>
      </c>
      <c r="J270" s="14">
        <f t="shared" si="76"/>
        <v>794328.23472428299</v>
      </c>
      <c r="K270" s="14" t="str">
        <f t="shared" si="91"/>
        <v>4990911.49349751j</v>
      </c>
      <c r="L270" s="14">
        <f t="shared" si="77"/>
        <v>-9.0953175116831435</v>
      </c>
      <c r="M270" s="14" t="str">
        <f t="shared" si="78"/>
        <v>4.99091149349751j</v>
      </c>
      <c r="N270" s="14" t="str">
        <f t="shared" si="79"/>
        <v>-0.22063256691635-0.121068628186779j</v>
      </c>
      <c r="O270" s="14">
        <f t="shared" si="80"/>
        <v>-11.983470208224077</v>
      </c>
      <c r="P270" s="14">
        <f t="shared" si="81"/>
        <v>-151.24491877741067</v>
      </c>
      <c r="Q270" s="14"/>
      <c r="R270" s="14"/>
      <c r="S270" s="14"/>
      <c r="T270" s="14" t="str">
        <f t="shared" si="82"/>
        <v>1.1+0.274500132142364j</v>
      </c>
      <c r="U270" s="14" t="str">
        <f t="shared" si="83"/>
        <v>1+274.749677717038j</v>
      </c>
      <c r="V270" s="96" t="str">
        <f t="shared" si="92"/>
        <v>0.00101365027783077-0.003999955009425j</v>
      </c>
      <c r="W270" s="14">
        <f t="shared" si="93"/>
        <v>-75.77972704363637</v>
      </c>
      <c r="X270" s="14"/>
      <c r="Y270" s="14"/>
      <c r="Z270" s="14"/>
      <c r="AA270" s="14" t="str">
        <f t="shared" si="84"/>
        <v>25-0.157767088402395j</v>
      </c>
      <c r="AB270" s="14">
        <f t="shared" si="85"/>
        <v>27.958973126587328</v>
      </c>
      <c r="AC270" s="14">
        <f t="shared" si="86"/>
        <v>-0.36157073269341977</v>
      </c>
      <c r="AD270" s="14"/>
      <c r="AE270" s="14" t="str">
        <f t="shared" si="87"/>
        <v>33137.2549019599-0.00548040842621217j</v>
      </c>
      <c r="AF270" s="14" t="str">
        <f t="shared" si="88"/>
        <v>0.231818181818183+2.94515337119384E-08j</v>
      </c>
      <c r="AG270" s="14">
        <f t="shared" si="94"/>
        <v>-12.697050094485283</v>
      </c>
      <c r="AH270" s="14">
        <f t="shared" si="95"/>
        <v>7.2791899610566564E-6</v>
      </c>
      <c r="AI270" s="14"/>
      <c r="AJ270" s="14"/>
      <c r="AK270" s="14"/>
      <c r="AL270" s="14" t="str">
        <f t="shared" si="89"/>
        <v>-0.00407489173582756+0.00442927129970032j</v>
      </c>
      <c r="AM270" s="14">
        <f t="shared" si="96"/>
        <v>-44.410133432434463</v>
      </c>
      <c r="AN270" s="14">
        <f t="shared" si="97"/>
        <v>132.61379072544952</v>
      </c>
      <c r="AO270" s="14">
        <f t="shared" si="90"/>
        <v>-47.386209274550488</v>
      </c>
      <c r="AP270" s="14">
        <f t="shared" si="98"/>
        <v>44.410133432434463</v>
      </c>
      <c r="AQ270" s="28">
        <f t="shared" si="99"/>
        <v>47.386209274550488</v>
      </c>
      <c r="AR270" s="14"/>
      <c r="AS270" s="17"/>
      <c r="AU270"/>
      <c r="AV270"/>
      <c r="AW270"/>
      <c r="AX270"/>
      <c r="AY270"/>
      <c r="AZ270"/>
      <c r="BA270"/>
      <c r="BB270"/>
      <c r="BC270"/>
      <c r="BD270"/>
      <c r="BE270"/>
      <c r="BF270"/>
      <c r="BG270"/>
      <c r="BH270"/>
      <c r="BI270"/>
      <c r="BJ270"/>
      <c r="BK270"/>
      <c r="BL270"/>
      <c r="BM270"/>
      <c r="BN270"/>
      <c r="BO270"/>
      <c r="BP270"/>
      <c r="BQ270"/>
      <c r="BR270"/>
      <c r="BS270"/>
      <c r="BT270"/>
    </row>
    <row r="271" spans="9:72" ht="15" hidden="1" x14ac:dyDescent="0.25">
      <c r="I271" s="16">
        <v>157</v>
      </c>
      <c r="J271" s="14">
        <f t="shared" si="76"/>
        <v>841395.14164519636</v>
      </c>
      <c r="K271" s="14" t="str">
        <f t="shared" si="91"/>
        <v>5286641.59151738j</v>
      </c>
      <c r="L271" s="14">
        <f t="shared" si="77"/>
        <v>-10.327132550146214</v>
      </c>
      <c r="M271" s="14" t="str">
        <f t="shared" si="78"/>
        <v>5.28664159151738j</v>
      </c>
      <c r="N271" s="14" t="str">
        <f t="shared" si="79"/>
        <v>-0.200327963813362-0.102551423669363j</v>
      </c>
      <c r="O271" s="14">
        <f t="shared" si="80"/>
        <v>-12.954369484906458</v>
      </c>
      <c r="P271" s="14">
        <f t="shared" si="81"/>
        <v>-152.89129129801867</v>
      </c>
      <c r="Q271" s="14"/>
      <c r="R271" s="14"/>
      <c r="S271" s="14"/>
      <c r="T271" s="14" t="str">
        <f t="shared" si="82"/>
        <v>1.1+0.290765287533456j</v>
      </c>
      <c r="U271" s="14" t="str">
        <f t="shared" si="83"/>
        <v>1+291.029619613032j</v>
      </c>
      <c r="V271" s="96" t="str">
        <f t="shared" si="92"/>
        <v>0.00101206706862492-0.00377620647132978j</v>
      </c>
      <c r="W271" s="14">
        <f t="shared" si="93"/>
        <v>-74.996664874062887</v>
      </c>
      <c r="X271" s="14"/>
      <c r="Y271" s="14"/>
      <c r="Z271" s="14"/>
      <c r="AA271" s="14" t="str">
        <f t="shared" si="84"/>
        <v>25-0.148941735726243j</v>
      </c>
      <c r="AB271" s="14">
        <f t="shared" si="85"/>
        <v>27.95895431842867</v>
      </c>
      <c r="AC271" s="14">
        <f t="shared" si="86"/>
        <v>-0.34134527550706067</v>
      </c>
      <c r="AD271" s="14"/>
      <c r="AE271" s="14" t="str">
        <f t="shared" si="87"/>
        <v>33137.2549019598-0.00580514304095822j</v>
      </c>
      <c r="AF271" s="14" t="str">
        <f t="shared" si="88"/>
        <v>0.231818181818183+3.11966467965553E-08j</v>
      </c>
      <c r="AG271" s="14">
        <f t="shared" si="94"/>
        <v>-12.697050094485274</v>
      </c>
      <c r="AH271" s="14">
        <f t="shared" si="95"/>
        <v>7.710509082522393E-6</v>
      </c>
      <c r="AI271" s="14"/>
      <c r="AJ271" s="14"/>
      <c r="AK271" s="14"/>
      <c r="AL271" s="14" t="str">
        <f t="shared" si="89"/>
        <v>-0.00339678694328575+0.0038030107981083j</v>
      </c>
      <c r="AM271" s="14">
        <f t="shared" si="96"/>
        <v>-45.850090689941098</v>
      </c>
      <c r="AN271" s="14">
        <f t="shared" si="97"/>
        <v>131.77070626292047</v>
      </c>
      <c r="AO271" s="14">
        <f t="shared" si="90"/>
        <v>-48.229293737079523</v>
      </c>
      <c r="AP271" s="14">
        <f t="shared" si="98"/>
        <v>45.850090689941098</v>
      </c>
      <c r="AQ271" s="28">
        <f t="shared" si="99"/>
        <v>48.229293737079523</v>
      </c>
      <c r="AR271" s="14"/>
      <c r="AS271" s="17"/>
      <c r="AU271"/>
      <c r="AV271"/>
      <c r="AW271"/>
      <c r="AX271"/>
      <c r="AY271"/>
      <c r="AZ271"/>
      <c r="BA271"/>
      <c r="BB271"/>
      <c r="BC271"/>
      <c r="BD271"/>
      <c r="BE271"/>
      <c r="BF271"/>
      <c r="BG271"/>
      <c r="BH271"/>
      <c r="BI271"/>
      <c r="BJ271"/>
      <c r="BK271"/>
      <c r="BL271"/>
      <c r="BM271"/>
      <c r="BN271"/>
      <c r="BO271"/>
      <c r="BP271"/>
      <c r="BQ271"/>
      <c r="BR271"/>
      <c r="BS271"/>
      <c r="BT271"/>
    </row>
    <row r="272" spans="9:72" ht="15" hidden="1" x14ac:dyDescent="0.25">
      <c r="I272" s="16">
        <v>158</v>
      </c>
      <c r="J272" s="14">
        <f t="shared" si="76"/>
        <v>891250.93813374673</v>
      </c>
      <c r="K272" s="14" t="str">
        <f t="shared" si="91"/>
        <v>5599894.79949198j</v>
      </c>
      <c r="L272" s="14">
        <f t="shared" si="77"/>
        <v>-11.70925175558853</v>
      </c>
      <c r="M272" s="14" t="str">
        <f t="shared" si="78"/>
        <v>5.59989479949198j</v>
      </c>
      <c r="N272" s="14" t="str">
        <f t="shared" si="79"/>
        <v>-0.181476191400571-0.0867901384023658j</v>
      </c>
      <c r="O272" s="14">
        <f t="shared" si="80"/>
        <v>-13.929082613984786</v>
      </c>
      <c r="P272" s="14">
        <f t="shared" si="81"/>
        <v>-154.44076012034961</v>
      </c>
      <c r="Q272" s="14"/>
      <c r="R272" s="14"/>
      <c r="S272" s="14"/>
      <c r="T272" s="14" t="str">
        <f t="shared" si="82"/>
        <v>1.1+0.307994213972059j</v>
      </c>
      <c r="U272" s="14" t="str">
        <f t="shared" si="83"/>
        <v>1+308.274208712033j</v>
      </c>
      <c r="V272" s="96" t="str">
        <f t="shared" si="92"/>
        <v>0.0010106560280905-0.00356497336758556j</v>
      </c>
      <c r="W272" s="14">
        <f t="shared" si="93"/>
        <v>-74.172173872707432</v>
      </c>
      <c r="X272" s="14"/>
      <c r="Y272" s="14"/>
      <c r="Z272" s="14"/>
      <c r="AA272" s="14" t="str">
        <f t="shared" si="84"/>
        <v>25-0.140610065545264j</v>
      </c>
      <c r="AB272" s="14">
        <f t="shared" si="85"/>
        <v>27.958937555570976</v>
      </c>
      <c r="AC272" s="14">
        <f t="shared" si="86"/>
        <v>-0.32225113452014825</v>
      </c>
      <c r="AD272" s="14"/>
      <c r="AE272" s="14" t="str">
        <f t="shared" si="87"/>
        <v>33137.2549019596-0.00614911939132198j</v>
      </c>
      <c r="AF272" s="14" t="str">
        <f t="shared" si="88"/>
        <v>0.231818181818184+3.30451643322914E-08j</v>
      </c>
      <c r="AG272" s="14">
        <f t="shared" si="94"/>
        <v>-12.697050094485228</v>
      </c>
      <c r="AH272" s="14">
        <f t="shared" si="95"/>
        <v>8.1673854686751405E-6</v>
      </c>
      <c r="AI272" s="14"/>
      <c r="AJ272" s="14"/>
      <c r="AK272" s="14"/>
      <c r="AL272" s="14" t="str">
        <f t="shared" si="89"/>
        <v>-0.0028378556612641+0.00325712966378316j</v>
      </c>
      <c r="AM272" s="14">
        <f t="shared" si="96"/>
        <v>-47.290344052755451</v>
      </c>
      <c r="AN272" s="14">
        <f t="shared" si="97"/>
        <v>131.06482303980829</v>
      </c>
      <c r="AO272" s="14">
        <f t="shared" si="90"/>
        <v>-48.935176960191718</v>
      </c>
      <c r="AP272" s="14">
        <f t="shared" si="98"/>
        <v>47.290344052755451</v>
      </c>
      <c r="AQ272" s="28">
        <f t="shared" si="99"/>
        <v>48.935176960191718</v>
      </c>
      <c r="AR272" s="14"/>
      <c r="AS272" s="17"/>
      <c r="AU272"/>
      <c r="AV272"/>
      <c r="AW272"/>
      <c r="AX272"/>
      <c r="AY272"/>
      <c r="AZ272"/>
      <c r="BA272"/>
      <c r="BB272"/>
      <c r="BC272"/>
      <c r="BD272"/>
      <c r="BE272"/>
      <c r="BF272"/>
      <c r="BG272"/>
      <c r="BH272"/>
      <c r="BI272"/>
      <c r="BJ272"/>
      <c r="BK272"/>
      <c r="BL272"/>
      <c r="BM272"/>
      <c r="BN272"/>
      <c r="BO272"/>
      <c r="BP272"/>
      <c r="BQ272"/>
      <c r="BR272"/>
      <c r="BS272"/>
      <c r="BT272"/>
    </row>
    <row r="273" spans="9:72" ht="15" hidden="1" x14ac:dyDescent="0.25">
      <c r="I273" s="16">
        <v>159</v>
      </c>
      <c r="J273" s="14">
        <f t="shared" si="76"/>
        <v>944060.87628592446</v>
      </c>
      <c r="K273" s="14" t="str">
        <f t="shared" si="91"/>
        <v>5931709.42696281j</v>
      </c>
      <c r="L273" s="14">
        <f t="shared" si="77"/>
        <v>-13.260015010139997</v>
      </c>
      <c r="M273" s="14" t="str">
        <f t="shared" si="78"/>
        <v>5.93170942696281j</v>
      </c>
      <c r="N273" s="14" t="str">
        <f t="shared" si="79"/>
        <v>-0.164072452567298-0.0733958530856954j</v>
      </c>
      <c r="O273" s="14">
        <f t="shared" si="80"/>
        <v>-14.907071196433224</v>
      </c>
      <c r="P273" s="14">
        <f t="shared" si="81"/>
        <v>-155.89921484908874</v>
      </c>
      <c r="Q273" s="14"/>
      <c r="R273" s="14"/>
      <c r="S273" s="14"/>
      <c r="T273" s="14" t="str">
        <f t="shared" si="82"/>
        <v>1.1+0.326244018482955j</v>
      </c>
      <c r="U273" s="14" t="str">
        <f t="shared" si="83"/>
        <v>1+326.540603954303j</v>
      </c>
      <c r="V273" s="96" t="str">
        <f t="shared" si="92"/>
        <v>0.00100939843383668-0.00336555573260335j</v>
      </c>
      <c r="W273" s="14">
        <f t="shared" si="93"/>
        <v>-73.304946082204722</v>
      </c>
      <c r="X273" s="14"/>
      <c r="Y273" s="14"/>
      <c r="Z273" s="14"/>
      <c r="AA273" s="14" t="str">
        <f t="shared" si="84"/>
        <v>25-0.132744461693283j</v>
      </c>
      <c r="AB273" s="14">
        <f t="shared" si="85"/>
        <v>27.958922615603804</v>
      </c>
      <c r="AC273" s="14">
        <f t="shared" si="86"/>
        <v>-0.3042250372906587</v>
      </c>
      <c r="AD273" s="14"/>
      <c r="AE273" s="14" t="str">
        <f t="shared" si="87"/>
        <v>33137.2549019595-0.00651347762181768j</v>
      </c>
      <c r="AF273" s="14" t="str">
        <f t="shared" si="88"/>
        <v>0.231818181818183+3.50032134180752E-08j</v>
      </c>
      <c r="AG273" s="14">
        <f t="shared" si="94"/>
        <v>-12.697050094485252</v>
      </c>
      <c r="AH273" s="14">
        <f t="shared" si="95"/>
        <v>8.6513334826529936E-6</v>
      </c>
      <c r="AI273" s="14"/>
      <c r="AJ273" s="14"/>
      <c r="AK273" s="14"/>
      <c r="AL273" s="14" t="str">
        <f t="shared" si="89"/>
        <v>-0.00237667956398188+0.00278355825767031j</v>
      </c>
      <c r="AM273" s="14">
        <f t="shared" si="96"/>
        <v>-48.729988508068033</v>
      </c>
      <c r="AN273" s="14">
        <f t="shared" si="97"/>
        <v>130.49162268274941</v>
      </c>
      <c r="AO273" s="14">
        <f t="shared" si="90"/>
        <v>-49.508377317250613</v>
      </c>
      <c r="AP273" s="14">
        <f t="shared" si="98"/>
        <v>48.729988508068033</v>
      </c>
      <c r="AQ273" s="28">
        <f t="shared" si="99"/>
        <v>49.508377317250613</v>
      </c>
      <c r="AR273" s="14"/>
      <c r="AS273" s="17"/>
      <c r="AU273"/>
      <c r="AV273"/>
      <c r="AW273"/>
      <c r="AX273"/>
      <c r="AY273"/>
      <c r="AZ273"/>
      <c r="BA273"/>
      <c r="BB273"/>
      <c r="BC273"/>
      <c r="BD273"/>
      <c r="BE273"/>
      <c r="BF273"/>
      <c r="BG273"/>
      <c r="BH273"/>
      <c r="BI273"/>
      <c r="BJ273"/>
      <c r="BK273"/>
      <c r="BL273"/>
      <c r="BM273"/>
      <c r="BN273"/>
      <c r="BO273"/>
      <c r="BP273"/>
      <c r="BQ273"/>
      <c r="BR273"/>
      <c r="BS273"/>
      <c r="BT273"/>
    </row>
    <row r="274" spans="9:72" ht="15" hidden="1" x14ac:dyDescent="0.25">
      <c r="I274" s="16">
        <v>160</v>
      </c>
      <c r="J274" s="14">
        <f t="shared" si="76"/>
        <v>1000000</v>
      </c>
      <c r="K274" s="14" t="str">
        <f t="shared" si="91"/>
        <v>6283185.30717959j</v>
      </c>
      <c r="L274" s="14">
        <f t="shared" si="77"/>
        <v>-15.000000000000028</v>
      </c>
      <c r="M274" s="14" t="str">
        <f t="shared" si="78"/>
        <v>6.28318530717959j</v>
      </c>
      <c r="N274" s="14" t="str">
        <f t="shared" si="79"/>
        <v>-0.148081991779784-0.0620284396672419j</v>
      </c>
      <c r="O274" s="14">
        <f t="shared" si="80"/>
        <v>-15.887877857535798</v>
      </c>
      <c r="P274" s="14">
        <f t="shared" si="81"/>
        <v>-157.27221267397849</v>
      </c>
      <c r="Q274" s="14"/>
      <c r="R274" s="14"/>
      <c r="S274" s="14"/>
      <c r="T274" s="14" t="str">
        <f t="shared" si="82"/>
        <v>1.1+0.345575191894877j</v>
      </c>
      <c r="U274" s="14" t="str">
        <f t="shared" si="83"/>
        <v>1+345.889351160236j</v>
      </c>
      <c r="V274" s="96" t="str">
        <f t="shared" si="92"/>
        <v>0.00100827759935248-0.00317729273455294j</v>
      </c>
      <c r="W274" s="14">
        <f t="shared" si="93"/>
        <v>-72.393758259328237</v>
      </c>
      <c r="X274" s="14"/>
      <c r="Y274" s="14"/>
      <c r="Z274" s="14"/>
      <c r="AA274" s="14" t="str">
        <f t="shared" si="84"/>
        <v>25-0.125318852828264j</v>
      </c>
      <c r="AB274" s="14">
        <f t="shared" si="85"/>
        <v>27.958909300300732</v>
      </c>
      <c r="AC274" s="14">
        <f t="shared" si="86"/>
        <v>-0.28720724881578519</v>
      </c>
      <c r="AD274" s="14"/>
      <c r="AE274" s="14" t="str">
        <f t="shared" si="87"/>
        <v>33137.2549019593-0.00689942543476927j</v>
      </c>
      <c r="AF274" s="14" t="str">
        <f t="shared" si="88"/>
        <v>0.231818181818184+3.7077284206272E-08j</v>
      </c>
      <c r="AG274" s="14">
        <f t="shared" si="94"/>
        <v>-12.697050094485203</v>
      </c>
      <c r="AH274" s="14">
        <f t="shared" si="95"/>
        <v>9.1639572192511865E-6</v>
      </c>
      <c r="AI274" s="14"/>
      <c r="AJ274" s="14"/>
      <c r="AK274" s="14"/>
      <c r="AL274" s="14" t="str">
        <f t="shared" si="89"/>
        <v>-0.00199563775723212+0.00237436448753448j</v>
      </c>
      <c r="AM274" s="14">
        <f t="shared" si="96"/>
        <v>-50.168169474114315</v>
      </c>
      <c r="AN274" s="14">
        <f t="shared" si="97"/>
        <v>130.04683098183472</v>
      </c>
      <c r="AO274" s="14">
        <f t="shared" si="90"/>
        <v>-49.953169018165276</v>
      </c>
      <c r="AP274" s="14">
        <f t="shared" si="98"/>
        <v>50.168169474114315</v>
      </c>
      <c r="AQ274" s="28">
        <f t="shared" si="99"/>
        <v>49.953169018165276</v>
      </c>
      <c r="AR274" s="14"/>
      <c r="AS274" s="17"/>
      <c r="AU274"/>
      <c r="AV274"/>
      <c r="AW274"/>
      <c r="AX274"/>
      <c r="AY274"/>
      <c r="AZ274"/>
      <c r="BA274"/>
      <c r="BB274"/>
      <c r="BC274"/>
      <c r="BD274"/>
      <c r="BE274"/>
      <c r="BF274"/>
      <c r="BG274"/>
      <c r="BH274"/>
      <c r="BI274"/>
      <c r="BJ274"/>
      <c r="BK274"/>
      <c r="BL274"/>
      <c r="BM274"/>
      <c r="BN274"/>
      <c r="BO274"/>
      <c r="BP274"/>
      <c r="BQ274"/>
      <c r="BR274"/>
      <c r="BS274"/>
      <c r="BT274"/>
    </row>
    <row r="275" spans="9:72" ht="15" hidden="1" x14ac:dyDescent="0.25">
      <c r="I275" s="16">
        <v>161</v>
      </c>
      <c r="J275" s="14">
        <f t="shared" si="76"/>
        <v>1059253.7251772913</v>
      </c>
      <c r="K275" s="14" t="str">
        <f t="shared" si="91"/>
        <v>6655487.4426092j</v>
      </c>
      <c r="L275" s="14">
        <f t="shared" si="77"/>
        <v>-16.952295268831516</v>
      </c>
      <c r="M275" s="14" t="str">
        <f t="shared" si="78"/>
        <v>6.6554874426092j</v>
      </c>
      <c r="N275" s="14" t="str">
        <f t="shared" si="79"/>
        <v>-0.133449180822607-0.0523922768632005j</v>
      </c>
      <c r="O275" s="14">
        <f t="shared" si="80"/>
        <v>-16.871113699021269</v>
      </c>
      <c r="P275" s="14">
        <f t="shared" si="81"/>
        <v>-158.56498034441896</v>
      </c>
      <c r="Q275" s="14"/>
      <c r="R275" s="14"/>
      <c r="S275" s="14"/>
      <c r="T275" s="14" t="str">
        <f t="shared" si="82"/>
        <v>1.1+0.366051809343506j</v>
      </c>
      <c r="U275" s="14" t="str">
        <f t="shared" si="83"/>
        <v>1+366.384583715636j</v>
      </c>
      <c r="V275" s="96" t="str">
        <f t="shared" si="92"/>
        <v>0.00100727865264013-0.0029995604896966j</v>
      </c>
      <c r="W275" s="14">
        <f t="shared" si="93"/>
        <v>-71.437498379352931</v>
      </c>
      <c r="X275" s="14"/>
      <c r="Y275" s="14"/>
      <c r="Z275" s="14"/>
      <c r="AA275" s="14" t="str">
        <f t="shared" si="84"/>
        <v>25-0.118308626016197j</v>
      </c>
      <c r="AB275" s="14">
        <f t="shared" si="85"/>
        <v>27.958897432989964</v>
      </c>
      <c r="AC275" s="14">
        <f t="shared" si="86"/>
        <v>-0.27114137396242399</v>
      </c>
      <c r="AD275" s="14"/>
      <c r="AE275" s="14" t="str">
        <f t="shared" si="87"/>
        <v>33137.2549019592-0.00730824209336224j</v>
      </c>
      <c r="AF275" s="14" t="str">
        <f t="shared" si="88"/>
        <v>0.231818181818184+3.92742514149505E-08j</v>
      </c>
      <c r="AG275" s="14">
        <f t="shared" si="94"/>
        <v>-12.697050094485189</v>
      </c>
      <c r="AH275" s="14">
        <f t="shared" si="95"/>
        <v>9.7069558218570772E-6</v>
      </c>
      <c r="AI275" s="14"/>
      <c r="AJ275" s="14"/>
      <c r="AK275" s="14"/>
      <c r="AL275" s="14" t="str">
        <f t="shared" si="89"/>
        <v>-0.00168027504480467+0.00202200539919631j</v>
      </c>
      <c r="AM275" s="14">
        <f t="shared" si="96"/>
        <v>-51.604069482871154</v>
      </c>
      <c r="AN275" s="14">
        <f t="shared" si="97"/>
        <v>129.7263896092214</v>
      </c>
      <c r="AO275" s="14">
        <f t="shared" si="90"/>
        <v>-50.2736103907786</v>
      </c>
      <c r="AP275" s="14">
        <f t="shared" si="98"/>
        <v>51.604069482871154</v>
      </c>
      <c r="AQ275" s="28">
        <f t="shared" si="99"/>
        <v>50.2736103907786</v>
      </c>
      <c r="AR275" s="14"/>
      <c r="AS275" s="17"/>
      <c r="AU275"/>
      <c r="AV275"/>
      <c r="AW275"/>
      <c r="AX275"/>
      <c r="AY275"/>
      <c r="AZ275"/>
      <c r="BA275"/>
      <c r="BB275"/>
      <c r="BC275"/>
      <c r="BD275"/>
      <c r="BE275"/>
      <c r="BF275"/>
      <c r="BG275"/>
      <c r="BH275"/>
      <c r="BI275"/>
      <c r="BJ275"/>
      <c r="BK275"/>
      <c r="BL275"/>
      <c r="BM275"/>
      <c r="BN275"/>
      <c r="BO275"/>
      <c r="BP275"/>
      <c r="BQ275"/>
      <c r="BR275"/>
      <c r="BS275"/>
      <c r="BT275"/>
    </row>
    <row r="276" spans="9:72" ht="15" hidden="1" x14ac:dyDescent="0.25">
      <c r="I276" s="16">
        <v>162</v>
      </c>
      <c r="J276" s="14">
        <f t="shared" si="76"/>
        <v>1122018.4543019638</v>
      </c>
      <c r="K276" s="14" t="str">
        <f t="shared" si="91"/>
        <v>7049849.86645445j</v>
      </c>
      <c r="L276" s="14">
        <f t="shared" si="77"/>
        <v>-19.142806588706684</v>
      </c>
      <c r="M276" s="14" t="str">
        <f t="shared" si="78"/>
        <v>7.04984986645445j</v>
      </c>
      <c r="N276" s="14" t="str">
        <f t="shared" si="79"/>
        <v>-0.120104595094349-0.0442317253618381j</v>
      </c>
      <c r="O276" s="14">
        <f t="shared" si="80"/>
        <v>-17.856447619553006</v>
      </c>
      <c r="P276" s="14">
        <f t="shared" si="81"/>
        <v>-159.78242264643313</v>
      </c>
      <c r="Q276" s="14"/>
      <c r="R276" s="14"/>
      <c r="S276" s="14"/>
      <c r="T276" s="14" t="str">
        <f t="shared" si="82"/>
        <v>1.1+0.387741742654995j</v>
      </c>
      <c r="U276" s="14" t="str">
        <f t="shared" si="83"/>
        <v>1+388.094235148317j</v>
      </c>
      <c r="V276" s="96" t="str">
        <f t="shared" si="92"/>
        <v>0.00100638833891509-0.00283176999844145j</v>
      </c>
      <c r="W276" s="14">
        <f t="shared" si="93"/>
        <v>-70.43519507247079</v>
      </c>
      <c r="X276" s="14"/>
      <c r="Y276" s="14"/>
      <c r="Z276" s="14"/>
      <c r="AA276" s="14" t="str">
        <f t="shared" si="84"/>
        <v>25-0.111690545149035j</v>
      </c>
      <c r="AB276" s="14">
        <f t="shared" si="85"/>
        <v>27.958886856210782</v>
      </c>
      <c r="AC276" s="14">
        <f t="shared" si="86"/>
        <v>-0.2559741709001081</v>
      </c>
      <c r="AD276" s="14"/>
      <c r="AE276" s="14" t="str">
        <f t="shared" si="87"/>
        <v>33137.254901959-0.00774128266189136j</v>
      </c>
      <c r="AF276" s="14" t="str">
        <f t="shared" si="88"/>
        <v>0.231818181818184+4.16013971148356E-08j</v>
      </c>
      <c r="AG276" s="14">
        <f t="shared" si="94"/>
        <v>-12.697050094485174</v>
      </c>
      <c r="AH276" s="14">
        <f t="shared" si="95"/>
        <v>1.0282129114433437E-5</v>
      </c>
      <c r="AI276" s="14"/>
      <c r="AJ276" s="14"/>
      <c r="AK276" s="14"/>
      <c r="AL276" s="14" t="str">
        <f t="shared" si="89"/>
        <v>-0.00141875849012455+0.00171947572228156j</v>
      </c>
      <c r="AM276" s="14">
        <f t="shared" si="96"/>
        <v>-53.036897159678738</v>
      </c>
      <c r="AN276" s="14">
        <f t="shared" si="97"/>
        <v>129.52641839232524</v>
      </c>
      <c r="AO276" s="14">
        <f t="shared" si="90"/>
        <v>-50.473581607674767</v>
      </c>
      <c r="AP276" s="14">
        <f t="shared" si="98"/>
        <v>53.036897159678738</v>
      </c>
      <c r="AQ276" s="28">
        <f t="shared" si="99"/>
        <v>50.473581607674767</v>
      </c>
      <c r="AR276" s="14"/>
      <c r="AS276" s="17"/>
      <c r="AU276"/>
      <c r="AV276"/>
      <c r="AW276"/>
      <c r="AX276"/>
      <c r="AY276"/>
      <c r="AZ276"/>
      <c r="BA276"/>
      <c r="BB276"/>
      <c r="BC276"/>
      <c r="BD276"/>
      <c r="BE276"/>
      <c r="BF276"/>
      <c r="BG276"/>
      <c r="BH276"/>
      <c r="BI276"/>
      <c r="BJ276"/>
      <c r="BK276"/>
      <c r="BL276"/>
      <c r="BM276"/>
      <c r="BN276"/>
      <c r="BO276"/>
      <c r="BP276"/>
      <c r="BQ276"/>
      <c r="BR276"/>
      <c r="BS276"/>
      <c r="BT276"/>
    </row>
    <row r="277" spans="9:72" ht="15" hidden="1" x14ac:dyDescent="0.25">
      <c r="I277" s="16">
        <v>163</v>
      </c>
      <c r="J277" s="14">
        <f t="shared" si="76"/>
        <v>1188502.2274370207</v>
      </c>
      <c r="K277" s="14" t="str">
        <f t="shared" si="91"/>
        <v>7467579.7329825j</v>
      </c>
      <c r="L277" s="14">
        <f t="shared" si="77"/>
        <v>-21.600600713964166</v>
      </c>
      <c r="M277" s="14" t="str">
        <f t="shared" si="78"/>
        <v>7.4675797329825j</v>
      </c>
      <c r="N277" s="14" t="str">
        <f t="shared" si="79"/>
        <v>-0.107970441067685-0.0373266414279391j</v>
      </c>
      <c r="O277" s="14">
        <f t="shared" si="80"/>
        <v>-18.843597275392632</v>
      </c>
      <c r="P277" s="14">
        <f t="shared" si="81"/>
        <v>-160.9291350889286</v>
      </c>
      <c r="Q277" s="14"/>
      <c r="R277" s="14"/>
      <c r="S277" s="14"/>
      <c r="T277" s="14" t="str">
        <f t="shared" si="82"/>
        <v>1.1+0.410716885314037j</v>
      </c>
      <c r="U277" s="14" t="str">
        <f t="shared" si="83"/>
        <v>1+411.090264300686j</v>
      </c>
      <c r="V277" s="96" t="str">
        <f t="shared" si="92"/>
        <v>0.00100559484475666-0.00267336519638762j</v>
      </c>
      <c r="W277" s="14">
        <f t="shared" si="93"/>
        <v>-69.386049845828438</v>
      </c>
      <c r="X277" s="14"/>
      <c r="Y277" s="14"/>
      <c r="Z277" s="14"/>
      <c r="AA277" s="14" t="str">
        <f t="shared" si="84"/>
        <v>25-0.10544267392625j</v>
      </c>
      <c r="AB277" s="14">
        <f t="shared" si="85"/>
        <v>27.958877429624707</v>
      </c>
      <c r="AC277" s="14">
        <f t="shared" si="86"/>
        <v>-0.24165537492871936</v>
      </c>
      <c r="AD277" s="14"/>
      <c r="AE277" s="14" t="str">
        <f t="shared" si="87"/>
        <v>33137.2549019588-0.00819998249725874j</v>
      </c>
      <c r="AF277" s="14" t="str">
        <f t="shared" si="88"/>
        <v>0.231818181818184+4.40664348664694E-08j</v>
      </c>
      <c r="AG277" s="14">
        <f t="shared" si="94"/>
        <v>-12.697050094485157</v>
      </c>
      <c r="AH277" s="14">
        <f t="shared" si="95"/>
        <v>1.0891383567217482E-5</v>
      </c>
      <c r="AI277" s="14"/>
      <c r="AJ277" s="14"/>
      <c r="AK277" s="14"/>
      <c r="AL277" s="14" t="str">
        <f t="shared" si="89"/>
        <v>-0.00120141631322287+0.00146038333529567j</v>
      </c>
      <c r="AM277" s="14">
        <f t="shared" si="96"/>
        <v>-54.465878383090384</v>
      </c>
      <c r="AN277" s="14">
        <f t="shared" si="97"/>
        <v>129.44317058169779</v>
      </c>
      <c r="AO277" s="14">
        <f t="shared" si="90"/>
        <v>-50.556829418302222</v>
      </c>
      <c r="AP277" s="14">
        <f t="shared" si="98"/>
        <v>54.465878383090384</v>
      </c>
      <c r="AQ277" s="28">
        <f t="shared" si="99"/>
        <v>50.556829418302222</v>
      </c>
      <c r="AR277" s="14"/>
      <c r="AS277" s="17"/>
      <c r="AU277"/>
      <c r="AV277"/>
      <c r="AW277"/>
      <c r="AX277"/>
      <c r="AY277"/>
      <c r="AZ277"/>
      <c r="BA277"/>
      <c r="BB277"/>
      <c r="BC277"/>
      <c r="BD277"/>
      <c r="BE277"/>
      <c r="BF277"/>
      <c r="BG277"/>
      <c r="BH277"/>
      <c r="BI277"/>
      <c r="BJ277"/>
      <c r="BK277"/>
      <c r="BL277"/>
      <c r="BM277"/>
      <c r="BN277"/>
      <c r="BO277"/>
      <c r="BP277"/>
      <c r="BQ277"/>
      <c r="BR277"/>
      <c r="BS277"/>
      <c r="BT277"/>
    </row>
    <row r="278" spans="9:72" ht="15" hidden="1" x14ac:dyDescent="0.25">
      <c r="I278" s="16">
        <v>164</v>
      </c>
      <c r="J278" s="14">
        <f t="shared" si="76"/>
        <v>1258925.4117941693</v>
      </c>
      <c r="K278" s="14" t="str">
        <f t="shared" si="91"/>
        <v>7910061.65022014j</v>
      </c>
      <c r="L278" s="14">
        <f t="shared" si="77"/>
        <v>-24.358291079377949</v>
      </c>
      <c r="M278" s="14" t="str">
        <f t="shared" si="78"/>
        <v>7.91006165022014j</v>
      </c>
      <c r="N278" s="14" t="str">
        <f t="shared" si="79"/>
        <v>-0.0969646521736221-0.0314881029250387j</v>
      </c>
      <c r="O278" s="14">
        <f t="shared" si="80"/>
        <v>-19.832321459964991</v>
      </c>
      <c r="P278" s="14">
        <f t="shared" si="81"/>
        <v>-162.00941911717683</v>
      </c>
      <c r="Q278" s="14"/>
      <c r="R278" s="14"/>
      <c r="S278" s="14"/>
      <c r="T278" s="14" t="str">
        <f t="shared" si="82"/>
        <v>1.1+0.435053390762108j</v>
      </c>
      <c r="U278" s="14" t="str">
        <f t="shared" si="83"/>
        <v>1+435.448893844619j</v>
      </c>
      <c r="V278" s="96" t="str">
        <f t="shared" si="92"/>
        <v>0.00100488764137787-0.00252382111401292j</v>
      </c>
      <c r="W278" s="14">
        <f t="shared" si="93"/>
        <v>-68.289471790025104</v>
      </c>
      <c r="X278" s="14"/>
      <c r="Y278" s="14"/>
      <c r="Z278" s="14"/>
      <c r="AA278" s="14" t="str">
        <f t="shared" si="84"/>
        <v>25-0.099544303144747j</v>
      </c>
      <c r="AB278" s="14">
        <f t="shared" si="85"/>
        <v>27.958869028153774</v>
      </c>
      <c r="AC278" s="14">
        <f t="shared" si="86"/>
        <v>-0.22813753212615273</v>
      </c>
      <c r="AD278" s="14"/>
      <c r="AE278" s="14" t="str">
        <f t="shared" si="87"/>
        <v>33137.2549019585-0.00868586200660983j</v>
      </c>
      <c r="AF278" s="14" t="str">
        <f t="shared" si="88"/>
        <v>0.231818181818185+4.66775352875902E-08j</v>
      </c>
      <c r="AG278" s="14">
        <f t="shared" si="94"/>
        <v>-12.6970500944851</v>
      </c>
      <c r="AH278" s="14">
        <f t="shared" si="95"/>
        <v>1.1536738615909789E-5</v>
      </c>
      <c r="AI278" s="14"/>
      <c r="AJ278" s="14"/>
      <c r="AK278" s="14"/>
      <c r="AL278" s="14" t="str">
        <f t="shared" si="89"/>
        <v>-0.00102035079265995+0.00123897433337631j</v>
      </c>
      <c r="AM278" s="14">
        <f t="shared" si="96"/>
        <v>-55.890249523684986</v>
      </c>
      <c r="AN278" s="14">
        <f t="shared" si="97"/>
        <v>129.47298309741035</v>
      </c>
      <c r="AO278" s="14">
        <f t="shared" si="90"/>
        <v>-50.527016902589658</v>
      </c>
      <c r="AP278" s="14">
        <f t="shared" si="98"/>
        <v>55.890249523684986</v>
      </c>
      <c r="AQ278" s="28">
        <f t="shared" si="99"/>
        <v>50.527016902589658</v>
      </c>
      <c r="AR278" s="14"/>
      <c r="AS278" s="17"/>
      <c r="AU278"/>
      <c r="AV278"/>
      <c r="AW278"/>
      <c r="AX278"/>
      <c r="AY278"/>
      <c r="AZ278"/>
      <c r="BA278"/>
      <c r="BB278"/>
      <c r="BC278"/>
      <c r="BD278"/>
      <c r="BE278"/>
      <c r="BF278"/>
      <c r="BG278"/>
      <c r="BH278"/>
      <c r="BI278"/>
      <c r="BJ278"/>
      <c r="BK278"/>
      <c r="BL278"/>
      <c r="BM278"/>
      <c r="BN278"/>
      <c r="BO278"/>
      <c r="BP278"/>
      <c r="BQ278"/>
      <c r="BR278"/>
      <c r="BS278"/>
      <c r="BT278"/>
    </row>
    <row r="279" spans="9:72" ht="15" hidden="1" x14ac:dyDescent="0.25">
      <c r="I279" s="16">
        <v>165</v>
      </c>
      <c r="J279" s="14">
        <f t="shared" si="76"/>
        <v>1333521.4321633258</v>
      </c>
      <c r="K279" s="14" t="str">
        <f t="shared" si="91"/>
        <v>8378762.26937769j</v>
      </c>
      <c r="L279" s="14">
        <f t="shared" si="77"/>
        <v>-27.452470560622867</v>
      </c>
      <c r="M279" s="14" t="str">
        <f t="shared" si="78"/>
        <v>8.37876226937769j</v>
      </c>
      <c r="N279" s="14" t="str">
        <f t="shared" si="79"/>
        <v>-0.0870039236701437-0.0265544476707628j</v>
      </c>
      <c r="O279" s="14">
        <f t="shared" si="80"/>
        <v>-20.822413697493101</v>
      </c>
      <c r="P279" s="14">
        <f t="shared" si="81"/>
        <v>-163.02729864391793</v>
      </c>
      <c r="Q279" s="14"/>
      <c r="R279" s="14"/>
      <c r="S279" s="14"/>
      <c r="T279" s="14" t="str">
        <f t="shared" si="82"/>
        <v>1.1+0.460831924815772j</v>
      </c>
      <c r="U279" s="14" t="str">
        <f t="shared" si="83"/>
        <v>1+461.250862929242j</v>
      </c>
      <c r="V279" s="96" t="str">
        <f t="shared" si="92"/>
        <v>0.00100425734493598-0.00238264213897775j</v>
      </c>
      <c r="W279" s="14">
        <f t="shared" si="93"/>
        <v>-67.145114282231518</v>
      </c>
      <c r="X279" s="14"/>
      <c r="Y279" s="14"/>
      <c r="Z279" s="14"/>
      <c r="AA279" s="14" t="str">
        <f t="shared" si="84"/>
        <v>25-0.0939758820561015j</v>
      </c>
      <c r="AB279" s="14">
        <f t="shared" si="85"/>
        <v>27.958861540321234</v>
      </c>
      <c r="AC279" s="14">
        <f t="shared" si="86"/>
        <v>-0.21537584227210002</v>
      </c>
      <c r="AD279" s="14"/>
      <c r="AE279" s="14" t="str">
        <f t="shared" si="87"/>
        <v>33137.2549019582-0.00920053168687727j</v>
      </c>
      <c r="AF279" s="14" t="str">
        <f t="shared" si="88"/>
        <v>0.231818181818185+4.94433531354743E-08j</v>
      </c>
      <c r="AG279" s="14">
        <f t="shared" si="94"/>
        <v>-12.69705009448508</v>
      </c>
      <c r="AH279" s="14">
        <f t="shared" si="95"/>
        <v>1.2220333355299111E-5</v>
      </c>
      <c r="AI279" s="14"/>
      <c r="AJ279" s="14"/>
      <c r="AK279" s="14"/>
      <c r="AL279" s="14" t="str">
        <f t="shared" si="89"/>
        <v>-0.000869115996004825+0.00105012454141863j</v>
      </c>
      <c r="AM279" s="14">
        <f t="shared" si="96"/>
        <v>-57.309252681455767</v>
      </c>
      <c r="AN279" s="14">
        <f t="shared" si="97"/>
        <v>129.61222345191183</v>
      </c>
      <c r="AO279" s="14">
        <f t="shared" si="90"/>
        <v>-50.387776548088169</v>
      </c>
      <c r="AP279" s="14">
        <f t="shared" si="98"/>
        <v>57.309252681455767</v>
      </c>
      <c r="AQ279" s="28">
        <f t="shared" si="99"/>
        <v>50.387776548088169</v>
      </c>
      <c r="AR279" s="14"/>
      <c r="AS279" s="17"/>
      <c r="AU279"/>
      <c r="AV279"/>
      <c r="AW279"/>
      <c r="AX279"/>
      <c r="AY279"/>
      <c r="AZ279"/>
      <c r="BA279"/>
      <c r="BB279"/>
      <c r="BC279"/>
      <c r="BD279"/>
      <c r="BE279"/>
      <c r="BF279"/>
      <c r="BG279"/>
      <c r="BH279"/>
      <c r="BI279"/>
      <c r="BJ279"/>
      <c r="BK279"/>
      <c r="BL279"/>
      <c r="BM279"/>
      <c r="BN279"/>
      <c r="BO279"/>
      <c r="BP279"/>
      <c r="BQ279"/>
      <c r="BR279"/>
      <c r="BS279"/>
      <c r="BT279"/>
    </row>
    <row r="280" spans="9:72" ht="15" hidden="1" x14ac:dyDescent="0.25">
      <c r="I280" s="16">
        <v>166</v>
      </c>
      <c r="J280" s="14">
        <f t="shared" si="76"/>
        <v>1412537.5446227561</v>
      </c>
      <c r="K280" s="14" t="str">
        <f t="shared" si="91"/>
        <v>8875235.14621323j</v>
      </c>
      <c r="L280" s="14">
        <f t="shared" si="77"/>
        <v>-30.924197039502161</v>
      </c>
      <c r="M280" s="14" t="str">
        <f t="shared" si="78"/>
        <v>8.87523514621323j</v>
      </c>
      <c r="N280" s="14" t="str">
        <f t="shared" si="79"/>
        <v>-0.078005912061501-0.0223876730398623j</v>
      </c>
      <c r="O280" s="14">
        <f t="shared" si="80"/>
        <v>-21.813696866872089</v>
      </c>
      <c r="P280" s="14">
        <f t="shared" si="81"/>
        <v>-163.98653704758809</v>
      </c>
      <c r="Q280" s="14"/>
      <c r="R280" s="14"/>
      <c r="S280" s="14"/>
      <c r="T280" s="14" t="str">
        <f t="shared" si="82"/>
        <v>1.1+0.488137933041727j</v>
      </c>
      <c r="U280" s="14" t="str">
        <f t="shared" si="83"/>
        <v>1+488.581694799038j</v>
      </c>
      <c r="V280" s="96" t="str">
        <f t="shared" si="92"/>
        <v>0.00100369559203153-0.0022493603753616j</v>
      </c>
      <c r="W280" s="14">
        <f t="shared" si="93"/>
        <v>-65.952912981998011</v>
      </c>
      <c r="X280" s="14"/>
      <c r="Y280" s="14"/>
      <c r="Z280" s="14"/>
      <c r="AA280" s="14" t="str">
        <f t="shared" si="84"/>
        <v>25-0.0887189535636255j</v>
      </c>
      <c r="AB280" s="14">
        <f t="shared" si="85"/>
        <v>27.958854866772572</v>
      </c>
      <c r="AC280" s="14">
        <f t="shared" si="86"/>
        <v>-0.20332801053378649</v>
      </c>
      <c r="AD280" s="14"/>
      <c r="AE280" s="14" t="str">
        <f t="shared" si="87"/>
        <v>33137.2549019579-0.00974569746293633j</v>
      </c>
      <c r="AF280" s="14" t="str">
        <f t="shared" si="88"/>
        <v>0.231818181818185+5.23730559940072E-08j</v>
      </c>
      <c r="AG280" s="14">
        <f t="shared" si="94"/>
        <v>-12.697050094485057</v>
      </c>
      <c r="AH280" s="14">
        <f t="shared" si="95"/>
        <v>1.2944433629508803E-5</v>
      </c>
      <c r="AI280" s="14"/>
      <c r="AJ280" s="14"/>
      <c r="AK280" s="14"/>
      <c r="AL280" s="14" t="str">
        <f t="shared" si="89"/>
        <v>-0.000742451243880294+0.000889309748648319j</v>
      </c>
      <c r="AM280" s="14">
        <f t="shared" si="96"/>
        <v>-58.722132860915302</v>
      </c>
      <c r="AN280" s="14">
        <f t="shared" si="97"/>
        <v>129.85723490431374</v>
      </c>
      <c r="AO280" s="14">
        <f t="shared" si="90"/>
        <v>-50.142765095686251</v>
      </c>
      <c r="AP280" s="14">
        <f t="shared" si="98"/>
        <v>58.722132860915302</v>
      </c>
      <c r="AQ280" s="28">
        <f t="shared" si="99"/>
        <v>50.142765095686251</v>
      </c>
      <c r="AR280" s="14"/>
      <c r="AS280" s="17"/>
      <c r="AU280"/>
      <c r="AV280"/>
      <c r="AW280"/>
      <c r="AX280"/>
      <c r="AY280"/>
      <c r="AZ280"/>
      <c r="BA280"/>
      <c r="BB280"/>
      <c r="BC280"/>
      <c r="BD280"/>
      <c r="BE280"/>
      <c r="BF280"/>
      <c r="BG280"/>
      <c r="BH280"/>
      <c r="BI280"/>
      <c r="BJ280"/>
      <c r="BK280"/>
      <c r="BL280"/>
      <c r="BM280"/>
      <c r="BN280"/>
      <c r="BO280"/>
      <c r="BP280"/>
      <c r="BQ280"/>
      <c r="BR280"/>
      <c r="BS280"/>
      <c r="BT280"/>
    </row>
    <row r="281" spans="9:72" ht="15" hidden="1" x14ac:dyDescent="0.25">
      <c r="I281" s="16">
        <v>167</v>
      </c>
      <c r="J281" s="14">
        <f t="shared" si="76"/>
        <v>1496235.6560944349</v>
      </c>
      <c r="K281" s="14" t="str">
        <f t="shared" si="91"/>
        <v>9401125.89045076j</v>
      </c>
      <c r="L281" s="14">
        <f t="shared" si="77"/>
        <v>-34.819538217093495</v>
      </c>
      <c r="M281" s="14" t="str">
        <f t="shared" si="78"/>
        <v>9.40112589045076j</v>
      </c>
      <c r="N281" s="14" t="str">
        <f t="shared" si="79"/>
        <v>-0.0698907839130257-0.0188702117199845j</v>
      </c>
      <c r="O281" s="14">
        <f t="shared" si="80"/>
        <v>-22.806018694376334</v>
      </c>
      <c r="P281" s="14">
        <f t="shared" si="81"/>
        <v>-164.89065405586308</v>
      </c>
      <c r="Q281" s="14"/>
      <c r="R281" s="14"/>
      <c r="S281" s="14"/>
      <c r="T281" s="14" t="str">
        <f t="shared" si="82"/>
        <v>1.1+0.517061923974792j</v>
      </c>
      <c r="U281" s="14" t="str">
        <f t="shared" si="83"/>
        <v>1+517.531980269314j</v>
      </c>
      <c r="V281" s="96" t="str">
        <f t="shared" si="92"/>
        <v>0.00100319492874444-0.00212353409445221j</v>
      </c>
      <c r="W281" s="14">
        <f t="shared" si="93"/>
        <v>-64.713124176762221</v>
      </c>
      <c r="X281" s="14"/>
      <c r="Y281" s="14"/>
      <c r="Z281" s="14"/>
      <c r="AA281" s="14" t="str">
        <f t="shared" si="84"/>
        <v>25-0.0837560930444465j</v>
      </c>
      <c r="AB281" s="14">
        <f t="shared" si="85"/>
        <v>27.958848918957425</v>
      </c>
      <c r="AC281" s="14">
        <f t="shared" si="86"/>
        <v>-0.1919541074274119</v>
      </c>
      <c r="AD281" s="14"/>
      <c r="AE281" s="14" t="str">
        <f t="shared" si="87"/>
        <v>33137.2549019576-0.0103231663420661j</v>
      </c>
      <c r="AF281" s="14" t="str">
        <f t="shared" si="88"/>
        <v>0.231818181818186+5.5476354660571E-08j</v>
      </c>
      <c r="AG281" s="14">
        <f t="shared" si="94"/>
        <v>-12.697050094484991</v>
      </c>
      <c r="AH281" s="14">
        <f t="shared" si="95"/>
        <v>1.3711439542367319E-5</v>
      </c>
      <c r="AI281" s="14"/>
      <c r="AJ281" s="14"/>
      <c r="AK281" s="14"/>
      <c r="AL281" s="14" t="str">
        <f t="shared" si="89"/>
        <v>-0.000636061816455485+0.000752563442728758j</v>
      </c>
      <c r="AM281" s="14">
        <f t="shared" si="96"/>
        <v>-60.128137036164318</v>
      </c>
      <c r="AN281" s="14">
        <f t="shared" si="97"/>
        <v>130.2042813713868</v>
      </c>
      <c r="AO281" s="14">
        <f t="shared" si="90"/>
        <v>-49.79571862861318</v>
      </c>
      <c r="AP281" s="14">
        <f t="shared" si="98"/>
        <v>60.128137036164318</v>
      </c>
      <c r="AQ281" s="28">
        <f t="shared" si="99"/>
        <v>49.79571862861318</v>
      </c>
      <c r="AR281" s="14"/>
      <c r="AS281" s="17"/>
      <c r="AU281"/>
      <c r="AV281"/>
      <c r="AW281"/>
      <c r="AX281"/>
      <c r="AY281"/>
      <c r="AZ281"/>
      <c r="BA281"/>
      <c r="BB281"/>
      <c r="BC281"/>
      <c r="BD281"/>
      <c r="BE281"/>
      <c r="BF281"/>
      <c r="BG281"/>
      <c r="BH281"/>
      <c r="BI281"/>
      <c r="BJ281"/>
      <c r="BK281"/>
      <c r="BL281"/>
      <c r="BM281"/>
      <c r="BN281"/>
      <c r="BO281"/>
      <c r="BP281"/>
      <c r="BQ281"/>
      <c r="BR281"/>
      <c r="BS281"/>
      <c r="BT281"/>
    </row>
    <row r="282" spans="9:72" ht="15" hidden="1" x14ac:dyDescent="0.25">
      <c r="I282" s="16">
        <v>168</v>
      </c>
      <c r="J282" s="14">
        <f t="shared" si="76"/>
        <v>1584893.1924611146</v>
      </c>
      <c r="K282" s="14" t="str">
        <f t="shared" si="91"/>
        <v>9958177.62032062j</v>
      </c>
      <c r="L282" s="14">
        <f t="shared" si="77"/>
        <v>-39.190182904153332</v>
      </c>
      <c r="M282" s="14" t="str">
        <f t="shared" si="78"/>
        <v>9.95817762032062j</v>
      </c>
      <c r="N282" s="14" t="str">
        <f t="shared" si="79"/>
        <v>-0.0625822634917939-0.0159020767332766j</v>
      </c>
      <c r="O282" s="14">
        <f t="shared" si="80"/>
        <v>-23.799247975718782</v>
      </c>
      <c r="P282" s="14">
        <f t="shared" si="81"/>
        <v>-165.7429421307927</v>
      </c>
      <c r="Q282" s="14"/>
      <c r="R282" s="14"/>
      <c r="S282" s="14"/>
      <c r="T282" s="14" t="str">
        <f t="shared" si="82"/>
        <v>1.1+0.547699769117634j</v>
      </c>
      <c r="U282" s="14" t="str">
        <f t="shared" si="83"/>
        <v>1+548.19767799865j</v>
      </c>
      <c r="V282" s="96" t="str">
        <f t="shared" si="92"/>
        <v>0.00100274871173568-0.00200474627200258j</v>
      </c>
      <c r="W282" s="14">
        <f t="shared" si="93"/>
        <v>-63.426362283204938</v>
      </c>
      <c r="X282" s="14"/>
      <c r="Y282" s="14"/>
      <c r="Z282" s="14"/>
      <c r="AA282" s="14" t="str">
        <f t="shared" si="84"/>
        <v>25-0.0790708505938255j</v>
      </c>
      <c r="AB282" s="14">
        <f t="shared" si="85"/>
        <v>27.958843617954731</v>
      </c>
      <c r="AC282" s="14">
        <f t="shared" si="86"/>
        <v>-0.18121643659568071</v>
      </c>
      <c r="AD282" s="14"/>
      <c r="AE282" s="14" t="str">
        <f t="shared" si="87"/>
        <v>33137.2549019572-0.0109348524034582j</v>
      </c>
      <c r="AF282" s="14" t="str">
        <f t="shared" si="88"/>
        <v>0.231818181818186+5.87635353334663E-08j</v>
      </c>
      <c r="AG282" s="14">
        <f t="shared" si="94"/>
        <v>-12.697050094484963</v>
      </c>
      <c r="AH282" s="14">
        <f t="shared" si="95"/>
        <v>1.4523893412795734E-5</v>
      </c>
      <c r="AI282" s="14"/>
      <c r="AJ282" s="14"/>
      <c r="AK282" s="14"/>
      <c r="AL282" s="14" t="str">
        <f t="shared" si="89"/>
        <v>-0.000546439272631153+0.000636428188229559j</v>
      </c>
      <c r="AM282" s="14">
        <f t="shared" si="96"/>
        <v>-61.526515060984835</v>
      </c>
      <c r="AN282" s="14">
        <f t="shared" si="97"/>
        <v>130.64949367330013</v>
      </c>
      <c r="AO282" s="14">
        <f t="shared" si="90"/>
        <v>-49.350506326699886</v>
      </c>
      <c r="AP282" s="14">
        <f t="shared" si="98"/>
        <v>61.526515060984835</v>
      </c>
      <c r="AQ282" s="28">
        <f t="shared" si="99"/>
        <v>49.350506326699886</v>
      </c>
      <c r="AR282" s="14"/>
      <c r="AS282" s="17"/>
      <c r="AU282"/>
      <c r="AV282"/>
      <c r="AW282"/>
      <c r="AX282"/>
      <c r="AY282"/>
      <c r="AZ282"/>
      <c r="BA282"/>
      <c r="BB282"/>
      <c r="BC282"/>
      <c r="BD282"/>
      <c r="BE282"/>
      <c r="BF282"/>
      <c r="BG282"/>
      <c r="BH282"/>
      <c r="BI282"/>
      <c r="BJ282"/>
      <c r="BK282"/>
      <c r="BL282"/>
      <c r="BM282"/>
      <c r="BN282"/>
      <c r="BO282"/>
      <c r="BP282"/>
      <c r="BQ282"/>
      <c r="BR282"/>
      <c r="BS282"/>
      <c r="BT282"/>
    </row>
    <row r="283" spans="9:72" ht="15" hidden="1" x14ac:dyDescent="0.25">
      <c r="I283" s="16">
        <v>169</v>
      </c>
      <c r="J283" s="14">
        <f t="shared" si="76"/>
        <v>1678804.0181225643</v>
      </c>
      <c r="K283" s="14" t="str">
        <f t="shared" si="91"/>
        <v>10548236.7403017j</v>
      </c>
      <c r="L283" s="14">
        <f t="shared" si="77"/>
        <v>-44.094126900231217</v>
      </c>
      <c r="M283" s="14" t="str">
        <f t="shared" si="78"/>
        <v>10.5482367403017j</v>
      </c>
      <c r="N283" s="14" t="str">
        <f t="shared" si="79"/>
        <v>-0.0560082986959809-0.0133983556450381j</v>
      </c>
      <c r="O283" s="14">
        <f t="shared" si="80"/>
        <v>-24.793271408355587</v>
      </c>
      <c r="P283" s="14">
        <f t="shared" si="81"/>
        <v>-166.54648211565183</v>
      </c>
      <c r="Q283" s="14"/>
      <c r="R283" s="14"/>
      <c r="S283" s="14"/>
      <c r="T283" s="14" t="str">
        <f t="shared" si="82"/>
        <v>1.1+0.580153020716593j</v>
      </c>
      <c r="U283" s="14" t="str">
        <f t="shared" si="83"/>
        <v>1+580.680432553608j</v>
      </c>
      <c r="V283" s="96" t="str">
        <f t="shared" si="92"/>
        <v>0.00100235102010262-0.00189260320714947j</v>
      </c>
      <c r="W283" s="14">
        <f t="shared" si="93"/>
        <v>-62.093635064595389</v>
      </c>
      <c r="X283" s="14"/>
      <c r="Y283" s="14"/>
      <c r="Z283" s="14"/>
      <c r="AA283" s="14" t="str">
        <f t="shared" si="84"/>
        <v>25-0.0746476965002805j</v>
      </c>
      <c r="AB283" s="14">
        <f t="shared" si="85"/>
        <v>27.958838893425654</v>
      </c>
      <c r="AC283" s="14">
        <f t="shared" si="86"/>
        <v>-0.1710794099669864</v>
      </c>
      <c r="AD283" s="14"/>
      <c r="AE283" s="14" t="str">
        <f t="shared" si="87"/>
        <v>33137.2549019567-0.0115827831426267j</v>
      </c>
      <c r="AF283" s="14" t="str">
        <f t="shared" si="88"/>
        <v>0.231818181818187+6.22454937065611E-08j</v>
      </c>
      <c r="AG283" s="14">
        <f t="shared" si="94"/>
        <v>-12.69705009448489</v>
      </c>
      <c r="AH283" s="14">
        <f t="shared" si="95"/>
        <v>1.5384488201581582E-5</v>
      </c>
      <c r="AI283" s="14"/>
      <c r="AJ283" s="14"/>
      <c r="AK283" s="14"/>
      <c r="AL283" s="14" t="str">
        <f t="shared" si="89"/>
        <v>-0.000470714704402846+0.000537904842656568j</v>
      </c>
      <c r="AM283" s="14">
        <f t="shared" si="96"/>
        <v>-62.9165223688426</v>
      </c>
      <c r="AN283" s="14">
        <f t="shared" si="97"/>
        <v>131.18881879427397</v>
      </c>
      <c r="AO283" s="14">
        <f t="shared" si="90"/>
        <v>-48.811181205726015</v>
      </c>
      <c r="AP283" s="14">
        <f t="shared" si="98"/>
        <v>62.9165223688426</v>
      </c>
      <c r="AQ283" s="28">
        <f t="shared" si="99"/>
        <v>48.811181205726015</v>
      </c>
      <c r="AR283" s="14"/>
      <c r="AS283" s="17"/>
      <c r="AU283"/>
      <c r="AV283"/>
      <c r="AW283"/>
      <c r="AX283"/>
      <c r="AY283"/>
      <c r="AZ283"/>
      <c r="BA283"/>
      <c r="BB283"/>
      <c r="BC283"/>
      <c r="BD283"/>
      <c r="BE283"/>
      <c r="BF283"/>
      <c r="BG283"/>
      <c r="BH283"/>
      <c r="BI283"/>
      <c r="BJ283"/>
      <c r="BK283"/>
      <c r="BL283"/>
      <c r="BM283"/>
      <c r="BN283"/>
      <c r="BO283"/>
      <c r="BP283"/>
      <c r="BQ283"/>
      <c r="BR283"/>
      <c r="BS283"/>
      <c r="BT283"/>
    </row>
    <row r="284" spans="9:72" ht="15" hidden="1" x14ac:dyDescent="0.25">
      <c r="I284" s="16">
        <v>170</v>
      </c>
      <c r="J284" s="14">
        <f t="shared" si="76"/>
        <v>1778279.4100389234</v>
      </c>
      <c r="K284" s="14" t="str">
        <f t="shared" si="91"/>
        <v>11173259.0612165j</v>
      </c>
      <c r="L284" s="14">
        <f t="shared" si="77"/>
        <v>-49.596442562693838</v>
      </c>
      <c r="M284" s="14" t="str">
        <f t="shared" si="78"/>
        <v>11.1732590612165j</v>
      </c>
      <c r="N284" s="14" t="str">
        <f t="shared" si="79"/>
        <v>-0.050101439875122-0.0112870266119808j</v>
      </c>
      <c r="O284" s="14">
        <f t="shared" si="80"/>
        <v>-25.787990933232958</v>
      </c>
      <c r="P284" s="14">
        <f t="shared" si="81"/>
        <v>-167.30415800640057</v>
      </c>
      <c r="Q284" s="14"/>
      <c r="R284" s="14"/>
      <c r="S284" s="14"/>
      <c r="T284" s="14" t="str">
        <f t="shared" si="82"/>
        <v>1.1+0.614529248366907j</v>
      </c>
      <c r="U284" s="14" t="str">
        <f t="shared" si="83"/>
        <v>1+615.087911319968j</v>
      </c>
      <c r="V284" s="96" t="str">
        <f t="shared" si="92"/>
        <v>0.001001996576819-0.00178673321845125j</v>
      </c>
      <c r="W284" s="14">
        <f t="shared" si="93"/>
        <v>-60.716374905260331</v>
      </c>
      <c r="X284" s="14"/>
      <c r="Y284" s="14"/>
      <c r="Z284" s="14"/>
      <c r="AA284" s="14" t="str">
        <f t="shared" si="84"/>
        <v>25-0.0704719697707805j</v>
      </c>
      <c r="AB284" s="14">
        <f t="shared" si="85"/>
        <v>27.958834682680354</v>
      </c>
      <c r="AC284" s="14">
        <f t="shared" si="86"/>
        <v>-0.16150942988565314</v>
      </c>
      <c r="AD284" s="14"/>
      <c r="AE284" s="14" t="str">
        <f t="shared" si="87"/>
        <v>33137.2549019562-0.0122691061917478j</v>
      </c>
      <c r="AF284" s="14" t="str">
        <f t="shared" si="88"/>
        <v>0.231818181818188+6.5933771084174E-08j</v>
      </c>
      <c r="AG284" s="14">
        <f t="shared" si="94"/>
        <v>-12.697050094484812</v>
      </c>
      <c r="AH284" s="14">
        <f t="shared" si="95"/>
        <v>1.6296076437471141E-5</v>
      </c>
      <c r="AI284" s="14"/>
      <c r="AJ284" s="14"/>
      <c r="AK284" s="14"/>
      <c r="AL284" s="14" t="str">
        <f t="shared" si="89"/>
        <v>-0.000406539192450635+0.000454402378179848j</v>
      </c>
      <c r="AM284" s="14">
        <f t="shared" si="96"/>
        <v>-64.297424382927858</v>
      </c>
      <c r="AN284" s="14">
        <f t="shared" si="97"/>
        <v>131.81797395452989</v>
      </c>
      <c r="AO284" s="14">
        <f t="shared" si="90"/>
        <v>-48.182026045470103</v>
      </c>
      <c r="AP284" s="14">
        <f t="shared" si="98"/>
        <v>64.297424382927858</v>
      </c>
      <c r="AQ284" s="28">
        <f t="shared" si="99"/>
        <v>48.182026045470103</v>
      </c>
      <c r="AR284" s="14"/>
      <c r="AS284" s="17"/>
      <c r="AU284"/>
      <c r="AV284"/>
      <c r="AW284"/>
      <c r="AX284"/>
      <c r="AY284"/>
      <c r="AZ284"/>
      <c r="BA284"/>
      <c r="BB284"/>
      <c r="BC284"/>
      <c r="BD284"/>
      <c r="BE284"/>
      <c r="BF284"/>
      <c r="BG284"/>
      <c r="BH284"/>
      <c r="BI284"/>
      <c r="BJ284"/>
      <c r="BK284"/>
      <c r="BL284"/>
      <c r="BM284"/>
      <c r="BN284"/>
      <c r="BO284"/>
      <c r="BP284"/>
      <c r="BQ284"/>
      <c r="BR284"/>
      <c r="BS284"/>
      <c r="BT284"/>
    </row>
    <row r="285" spans="9:72" ht="15" hidden="1" x14ac:dyDescent="0.25">
      <c r="I285" s="16">
        <v>171</v>
      </c>
      <c r="J285" s="14">
        <f t="shared" si="76"/>
        <v>1883649.0894898036</v>
      </c>
      <c r="K285" s="14" t="str">
        <f t="shared" si="91"/>
        <v>11835316.2829645j</v>
      </c>
      <c r="L285" s="14">
        <f t="shared" si="77"/>
        <v>-55.770142277372031</v>
      </c>
      <c r="M285" s="14" t="str">
        <f t="shared" si="78"/>
        <v>11.8353162829645j</v>
      </c>
      <c r="N285" s="14" t="str">
        <f t="shared" si="79"/>
        <v>-0.0447990058247203-0.0095070656348865j</v>
      </c>
      <c r="O285" s="14">
        <f t="shared" si="80"/>
        <v>-26.783321501238714</v>
      </c>
      <c r="P285" s="14">
        <f t="shared" si="81"/>
        <v>-168.01867078269925</v>
      </c>
      <c r="Q285" s="14"/>
      <c r="R285" s="14"/>
      <c r="S285" s="14"/>
      <c r="T285" s="14" t="str">
        <f t="shared" si="82"/>
        <v>1.1+0.650942395563047j</v>
      </c>
      <c r="U285" s="14" t="str">
        <f t="shared" si="83"/>
        <v>1+651.534161377195j</v>
      </c>
      <c r="V285" s="96" t="str">
        <f t="shared" si="92"/>
        <v>0.00100168067871728-0.00168678541275296j</v>
      </c>
      <c r="W285" s="14">
        <f t="shared" si="93"/>
        <v>-59.296464318303656</v>
      </c>
      <c r="X285" s="14"/>
      <c r="Y285" s="14"/>
      <c r="Z285" s="14"/>
      <c r="AA285" s="14" t="str">
        <f t="shared" si="84"/>
        <v>25-0.066529829535398j</v>
      </c>
      <c r="AB285" s="14">
        <f t="shared" si="85"/>
        <v>27.958830929846204</v>
      </c>
      <c r="AC285" s="14">
        <f t="shared" si="86"/>
        <v>-0.15247477782526339</v>
      </c>
      <c r="AD285" s="14"/>
      <c r="AE285" s="14" t="str">
        <f t="shared" si="87"/>
        <v>33137.2549019557-0.0129960964382044j</v>
      </c>
      <c r="AF285" s="14" t="str">
        <f t="shared" si="88"/>
        <v>0.231818181818188+6.98405926358978E-08j</v>
      </c>
      <c r="AG285" s="14">
        <f t="shared" si="94"/>
        <v>-12.697050094484773</v>
      </c>
      <c r="AH285" s="14">
        <f t="shared" si="95"/>
        <v>1.7261679672165062E-5</v>
      </c>
      <c r="AI285" s="14"/>
      <c r="AJ285" s="14"/>
      <c r="AK285" s="14"/>
      <c r="AL285" s="14" t="str">
        <f t="shared" si="89"/>
        <v>-0.000351986608717266+0.000383690052295605j</v>
      </c>
      <c r="AM285" s="14">
        <f t="shared" si="96"/>
        <v>-65.668502516773543</v>
      </c>
      <c r="AN285" s="14">
        <f t="shared" si="97"/>
        <v>132.53240738285155</v>
      </c>
      <c r="AO285" s="14">
        <f t="shared" si="90"/>
        <v>-47.467592617148469</v>
      </c>
      <c r="AP285" s="14">
        <f t="shared" si="98"/>
        <v>65.668502516773543</v>
      </c>
      <c r="AQ285" s="28">
        <f t="shared" si="99"/>
        <v>47.467592617148469</v>
      </c>
      <c r="AR285" s="14"/>
      <c r="AS285" s="17"/>
      <c r="AU285"/>
      <c r="AV285"/>
      <c r="AW285"/>
      <c r="AX285"/>
      <c r="AY285"/>
      <c r="AZ285"/>
      <c r="BA285"/>
      <c r="BB285"/>
      <c r="BC285"/>
      <c r="BD285"/>
      <c r="BE285"/>
      <c r="BF285"/>
      <c r="BG285"/>
      <c r="BH285"/>
      <c r="BI285"/>
      <c r="BJ285"/>
      <c r="BK285"/>
      <c r="BL285"/>
      <c r="BM285"/>
      <c r="BN285"/>
      <c r="BO285"/>
      <c r="BP285"/>
      <c r="BQ285"/>
      <c r="BR285"/>
      <c r="BS285"/>
      <c r="BT285"/>
    </row>
    <row r="286" spans="9:72" ht="15" hidden="1" x14ac:dyDescent="0.25">
      <c r="I286" s="16">
        <v>172</v>
      </c>
      <c r="J286" s="14">
        <f t="shared" si="76"/>
        <v>1995262.3149688793</v>
      </c>
      <c r="K286" s="14" t="str">
        <f t="shared" si="91"/>
        <v>12536602.8613816j</v>
      </c>
      <c r="L286" s="14">
        <f t="shared" si="77"/>
        <v>-62.697147288559513</v>
      </c>
      <c r="M286" s="14" t="str">
        <f t="shared" si="78"/>
        <v>12.5366028613816j</v>
      </c>
      <c r="N286" s="14" t="str">
        <f t="shared" si="79"/>
        <v>-0.0400430948235634-0.00800681368855935j</v>
      </c>
      <c r="O286" s="14">
        <f t="shared" si="80"/>
        <v>-27.77918919348728</v>
      </c>
      <c r="P286" s="14">
        <f t="shared" si="81"/>
        <v>-168.69255128277322</v>
      </c>
      <c r="Q286" s="14"/>
      <c r="R286" s="14"/>
      <c r="S286" s="14"/>
      <c r="T286" s="14" t="str">
        <f t="shared" si="82"/>
        <v>1.1+0.689513157375988j</v>
      </c>
      <c r="U286" s="14" t="str">
        <f t="shared" si="83"/>
        <v>1+690.139987519057j</v>
      </c>
      <c r="V286" s="96" t="str">
        <f t="shared" si="92"/>
        <v>0.0010013991340847-0.0015924285228228j</v>
      </c>
      <c r="W286" s="14">
        <f t="shared" si="93"/>
        <v>-57.836253781681243</v>
      </c>
      <c r="X286" s="14"/>
      <c r="Y286" s="14"/>
      <c r="Z286" s="14"/>
      <c r="AA286" s="14" t="str">
        <f t="shared" si="84"/>
        <v>25-0.062808209170341j</v>
      </c>
      <c r="AB286" s="14">
        <f t="shared" si="85"/>
        <v>27.958827585126521</v>
      </c>
      <c r="AC286" s="14">
        <f t="shared" si="86"/>
        <v>-0.14394550931846742</v>
      </c>
      <c r="AD286" s="14"/>
      <c r="AE286" s="14" t="str">
        <f t="shared" si="87"/>
        <v>33137.2549019551-0.0137661635649311j</v>
      </c>
      <c r="AF286" s="14" t="str">
        <f t="shared" si="88"/>
        <v>0.231818181818189+7.39789079181644E-08j</v>
      </c>
      <c r="AG286" s="14">
        <f t="shared" si="94"/>
        <v>-12.697050094484684</v>
      </c>
      <c r="AH286" s="14">
        <f t="shared" si="95"/>
        <v>1.828449849555781E-5</v>
      </c>
      <c r="AI286" s="14"/>
      <c r="AJ286" s="14"/>
      <c r="AK286" s="14"/>
      <c r="AL286" s="14" t="str">
        <f t="shared" si="89"/>
        <v>-0.000305474700904161+0.000323852945644132j</v>
      </c>
      <c r="AM286" s="14">
        <f t="shared" si="96"/>
        <v>-67.029061592871358</v>
      </c>
      <c r="AN286" s="14">
        <f t="shared" si="97"/>
        <v>133.32726771072552</v>
      </c>
      <c r="AO286" s="14">
        <f t="shared" si="90"/>
        <v>-46.672732289274478</v>
      </c>
      <c r="AP286" s="14">
        <f t="shared" si="98"/>
        <v>67.029061592871358</v>
      </c>
      <c r="AQ286" s="28">
        <f t="shared" si="99"/>
        <v>46.672732289274478</v>
      </c>
      <c r="AR286" s="14"/>
      <c r="AS286" s="17"/>
      <c r="AU286"/>
      <c r="AV286"/>
      <c r="AW286"/>
      <c r="AX286"/>
      <c r="AY286"/>
      <c r="AZ286"/>
      <c r="BA286"/>
      <c r="BB286"/>
      <c r="BC286"/>
      <c r="BD286"/>
      <c r="BE286"/>
      <c r="BF286"/>
      <c r="BG286"/>
      <c r="BH286"/>
      <c r="BI286"/>
      <c r="BJ286"/>
      <c r="BK286"/>
      <c r="BL286"/>
      <c r="BM286"/>
      <c r="BN286"/>
      <c r="BO286"/>
      <c r="BP286"/>
      <c r="BQ286"/>
      <c r="BR286"/>
      <c r="BS286"/>
      <c r="BT286"/>
    </row>
    <row r="287" spans="9:72" ht="15" hidden="1" x14ac:dyDescent="0.25">
      <c r="I287" s="16">
        <v>173</v>
      </c>
      <c r="J287" s="14">
        <f t="shared" si="76"/>
        <v>2113489.0398366498</v>
      </c>
      <c r="K287" s="14" t="str">
        <f t="shared" si="91"/>
        <v>13279443.2819867j</v>
      </c>
      <c r="L287" s="14">
        <f t="shared" si="77"/>
        <v>-70.469374744154109</v>
      </c>
      <c r="M287" s="14" t="str">
        <f t="shared" si="78"/>
        <v>13.2794432819867j</v>
      </c>
      <c r="N287" s="14" t="str">
        <f t="shared" si="79"/>
        <v>-0.0357804854438475-0.00674257333456673j</v>
      </c>
      <c r="O287" s="14">
        <f t="shared" si="80"/>
        <v>-28.77552963638669</v>
      </c>
      <c r="P287" s="14">
        <f t="shared" si="81"/>
        <v>-169.32817213920578</v>
      </c>
      <c r="Q287" s="14"/>
      <c r="R287" s="14"/>
      <c r="S287" s="14"/>
      <c r="T287" s="14" t="str">
        <f t="shared" si="82"/>
        <v>1.1+0.730369380509268j</v>
      </c>
      <c r="U287" s="14" t="str">
        <f t="shared" si="83"/>
        <v>1+731.033352673368j</v>
      </c>
      <c r="V287" s="96" t="str">
        <f t="shared" si="92"/>
        <v>0.00100114820704522-0.00150334980992857j</v>
      </c>
      <c r="W287" s="14">
        <f t="shared" si="93"/>
        <v>-56.338570030747398</v>
      </c>
      <c r="X287" s="14"/>
      <c r="Y287" s="14"/>
      <c r="Z287" s="14"/>
      <c r="AA287" s="14" t="str">
        <f t="shared" si="84"/>
        <v>25-0.0592947729873015j</v>
      </c>
      <c r="AB287" s="14">
        <f t="shared" si="85"/>
        <v>27.958824604139796</v>
      </c>
      <c r="AC287" s="14">
        <f t="shared" si="86"/>
        <v>-0.13589335475692571</v>
      </c>
      <c r="AD287" s="14"/>
      <c r="AE287" s="14" t="str">
        <f t="shared" si="87"/>
        <v>33137.2549019544-0.0145818600375528j</v>
      </c>
      <c r="AF287" s="14" t="str">
        <f t="shared" si="88"/>
        <v>0.23181818181819+7.83624337968631E-08j</v>
      </c>
      <c r="AG287" s="14">
        <f t="shared" si="94"/>
        <v>-12.697050094484592</v>
      </c>
      <c r="AH287" s="14">
        <f t="shared" si="95"/>
        <v>1.9367923144417939E-5</v>
      </c>
      <c r="AI287" s="14"/>
      <c r="AJ287" s="14"/>
      <c r="AK287" s="14"/>
      <c r="AL287" s="14" t="str">
        <f t="shared" si="89"/>
        <v>-0.000265701083352553+0.000273251382123145j</v>
      </c>
      <c r="AM287" s="14">
        <f t="shared" si="96"/>
        <v>-68.378438443136758</v>
      </c>
      <c r="AN287" s="14">
        <f t="shared" si="97"/>
        <v>134.19738384321317</v>
      </c>
      <c r="AO287" s="14">
        <f t="shared" si="90"/>
        <v>-45.80261615678684</v>
      </c>
      <c r="AP287" s="14">
        <f t="shared" si="98"/>
        <v>68.378438443136758</v>
      </c>
      <c r="AQ287" s="28">
        <f t="shared" si="99"/>
        <v>45.80261615678684</v>
      </c>
      <c r="AR287" s="14"/>
      <c r="AS287" s="17"/>
      <c r="AU287"/>
      <c r="AV287"/>
      <c r="AW287"/>
      <c r="AX287"/>
      <c r="AY287"/>
      <c r="AZ287"/>
      <c r="BA287"/>
      <c r="BB287"/>
      <c r="BC287"/>
      <c r="BD287"/>
      <c r="BE287"/>
      <c r="BF287"/>
      <c r="BG287"/>
      <c r="BH287"/>
      <c r="BI287"/>
      <c r="BJ287"/>
      <c r="BK287"/>
      <c r="BL287"/>
      <c r="BM287"/>
      <c r="BN287"/>
      <c r="BO287"/>
      <c r="BP287"/>
      <c r="BQ287"/>
      <c r="BR287"/>
      <c r="BS287"/>
      <c r="BT287"/>
    </row>
    <row r="288" spans="9:72" ht="15" hidden="1" x14ac:dyDescent="0.25">
      <c r="I288" s="16">
        <v>174</v>
      </c>
      <c r="J288" s="14">
        <f t="shared" si="76"/>
        <v>2238721.1385683459</v>
      </c>
      <c r="K288" s="14" t="str">
        <f t="shared" si="91"/>
        <v>14066299.764725j</v>
      </c>
      <c r="L288" s="14">
        <f t="shared" si="77"/>
        <v>-79.189957380364348</v>
      </c>
      <c r="M288" s="14" t="str">
        <f t="shared" si="78"/>
        <v>14.066299764725j</v>
      </c>
      <c r="N288" s="14" t="str">
        <f t="shared" si="79"/>
        <v>-0.0319624614298803-0.0056774063096369j</v>
      </c>
      <c r="O288" s="14">
        <f t="shared" si="80"/>
        <v>-29.77228666241384</v>
      </c>
      <c r="P288" s="14">
        <f t="shared" si="81"/>
        <v>-169.92775881356133</v>
      </c>
      <c r="Q288" s="14"/>
      <c r="R288" s="14"/>
      <c r="S288" s="14"/>
      <c r="T288" s="14" t="str">
        <f t="shared" si="82"/>
        <v>1.1+0.773646487059875j</v>
      </c>
      <c r="U288" s="14" t="str">
        <f t="shared" si="83"/>
        <v>1+774.349802048111j</v>
      </c>
      <c r="V288" s="96" t="str">
        <f t="shared" si="92"/>
        <v>0.0010009245679893-0.00141925402773426j</v>
      </c>
      <c r="W288" s="14">
        <f t="shared" si="93"/>
        <v>-54.806713108255678</v>
      </c>
      <c r="X288" s="14"/>
      <c r="Y288" s="14"/>
      <c r="Z288" s="14"/>
      <c r="AA288" s="14" t="str">
        <f t="shared" si="84"/>
        <v>25-0.0559778753455665j</v>
      </c>
      <c r="AB288" s="14">
        <f t="shared" si="85"/>
        <v>27.958821947330854</v>
      </c>
      <c r="AC288" s="14">
        <f t="shared" si="86"/>
        <v>-0.1282916257341957</v>
      </c>
      <c r="AD288" s="14"/>
      <c r="AE288" s="14" t="str">
        <f t="shared" si="87"/>
        <v>33137.2549019536-0.0154458895647914j</v>
      </c>
      <c r="AF288" s="14" t="str">
        <f t="shared" si="88"/>
        <v>0.231818181818191+8.30056999132865E-08j</v>
      </c>
      <c r="AG288" s="14">
        <f t="shared" si="94"/>
        <v>-12.697050094484499</v>
      </c>
      <c r="AH288" s="14">
        <f t="shared" si="95"/>
        <v>2.0515544739672091E-5</v>
      </c>
      <c r="AI288" s="14"/>
      <c r="AJ288" s="14"/>
      <c r="AK288" s="14"/>
      <c r="AL288" s="14" t="str">
        <f t="shared" si="89"/>
        <v>-0.000231591349968188+0.000230484405633695j</v>
      </c>
      <c r="AM288" s="14">
        <f t="shared" si="96"/>
        <v>-69.716011386009853</v>
      </c>
      <c r="AN288" s="14">
        <f t="shared" si="97"/>
        <v>135.13725696799347</v>
      </c>
      <c r="AO288" s="14">
        <f t="shared" si="90"/>
        <v>-44.86274303200652</v>
      </c>
      <c r="AP288" s="14">
        <f t="shared" si="98"/>
        <v>69.716011386009853</v>
      </c>
      <c r="AQ288" s="28">
        <f t="shared" si="99"/>
        <v>44.86274303200652</v>
      </c>
      <c r="AR288" s="14"/>
      <c r="AS288" s="17"/>
      <c r="AU288"/>
      <c r="AV288"/>
      <c r="AW288"/>
      <c r="AX288"/>
      <c r="AY288"/>
      <c r="AZ288"/>
      <c r="BA288"/>
      <c r="BB288"/>
      <c r="BC288"/>
      <c r="BD288"/>
      <c r="BE288"/>
      <c r="BF288"/>
      <c r="BG288"/>
      <c r="BH288"/>
      <c r="BI288"/>
      <c r="BJ288"/>
      <c r="BK288"/>
      <c r="BL288"/>
      <c r="BM288"/>
      <c r="BN288"/>
      <c r="BO288"/>
      <c r="BP288"/>
      <c r="BQ288"/>
      <c r="BR288"/>
      <c r="BS288"/>
      <c r="BT288"/>
    </row>
    <row r="289" spans="9:72" ht="15" hidden="1" x14ac:dyDescent="0.25">
      <c r="I289" s="16">
        <v>175</v>
      </c>
      <c r="J289" s="14">
        <f t="shared" si="76"/>
        <v>2371373.7056616573</v>
      </c>
      <c r="K289" s="14" t="str">
        <f t="shared" si="91"/>
        <v>14899780.4252453j</v>
      </c>
      <c r="L289" s="14">
        <f t="shared" si="77"/>
        <v>-88.974612030455603</v>
      </c>
      <c r="M289" s="14" t="str">
        <f t="shared" si="78"/>
        <v>14.8997804252453j</v>
      </c>
      <c r="N289" s="14" t="str">
        <f t="shared" si="79"/>
        <v>-0.0285445867095581-0.00478010597175978j</v>
      </c>
      <c r="O289" s="14">
        <f t="shared" si="80"/>
        <v>-30.769411175890191</v>
      </c>
      <c r="P289" s="14">
        <f t="shared" si="81"/>
        <v>-170.49339978008072</v>
      </c>
      <c r="Q289" s="14"/>
      <c r="R289" s="14"/>
      <c r="S289" s="14"/>
      <c r="T289" s="14" t="str">
        <f t="shared" si="82"/>
        <v>1.1+0.819487923388491j</v>
      </c>
      <c r="U289" s="14" t="str">
        <f t="shared" si="83"/>
        <v>1+820.232912409753j</v>
      </c>
      <c r="V289" s="96" t="str">
        <f t="shared" si="92"/>
        <v>0.00100072524939421-0.00133986244409758j</v>
      </c>
      <c r="W289" s="14">
        <f t="shared" si="93"/>
        <v>-53.244440802204956</v>
      </c>
      <c r="X289" s="14"/>
      <c r="Y289" s="14"/>
      <c r="Z289" s="14"/>
      <c r="AA289" s="14" t="str">
        <f t="shared" si="84"/>
        <v>25-0.05284652205136j</v>
      </c>
      <c r="AB289" s="14">
        <f t="shared" si="85"/>
        <v>27.958819579446018</v>
      </c>
      <c r="AC289" s="14">
        <f t="shared" si="86"/>
        <v>-0.12111512662247358</v>
      </c>
      <c r="AD289" s="14"/>
      <c r="AE289" s="14" t="str">
        <f t="shared" si="87"/>
        <v>33137.2549019527-0.0163611160601817j</v>
      </c>
      <c r="AF289" s="14" t="str">
        <f t="shared" si="88"/>
        <v>0.231818181818192+8.79240968440959E-08j</v>
      </c>
      <c r="AG289" s="14">
        <f t="shared" si="94"/>
        <v>-12.697050094484389</v>
      </c>
      <c r="AH289" s="14">
        <f t="shared" si="95"/>
        <v>2.1731167189538543E-5</v>
      </c>
      <c r="AI289" s="14"/>
      <c r="AJ289" s="14"/>
      <c r="AK289" s="14"/>
      <c r="AL289" s="14" t="str">
        <f t="shared" si="89"/>
        <v>-0.000202257024630864+0.000194357264222999j</v>
      </c>
      <c r="AM289" s="14">
        <f t="shared" si="96"/>
        <v>-71.041210207113522</v>
      </c>
      <c r="AN289" s="14">
        <f t="shared" si="97"/>
        <v>136.14106602225914</v>
      </c>
      <c r="AO289" s="14">
        <f t="shared" si="90"/>
        <v>-43.858933977740854</v>
      </c>
      <c r="AP289" s="14">
        <f t="shared" si="98"/>
        <v>71.041210207113522</v>
      </c>
      <c r="AQ289" s="28">
        <f t="shared" si="99"/>
        <v>43.858933977740854</v>
      </c>
      <c r="AR289" s="14"/>
      <c r="AS289" s="17"/>
      <c r="AU289"/>
      <c r="AV289"/>
      <c r="AW289"/>
      <c r="AX289"/>
      <c r="AY289"/>
      <c r="AZ289"/>
      <c r="BA289"/>
      <c r="BB289"/>
      <c r="BC289"/>
      <c r="BD289"/>
      <c r="BE289"/>
      <c r="BF289"/>
      <c r="BG289"/>
      <c r="BH289"/>
      <c r="BI289"/>
      <c r="BJ289"/>
      <c r="BK289"/>
      <c r="BL289"/>
      <c r="BM289"/>
      <c r="BN289"/>
      <c r="BO289"/>
      <c r="BP289"/>
      <c r="BQ289"/>
      <c r="BR289"/>
      <c r="BS289"/>
      <c r="BT289"/>
    </row>
    <row r="290" spans="9:72" ht="15" hidden="1" x14ac:dyDescent="0.25">
      <c r="I290" s="16">
        <v>176</v>
      </c>
      <c r="J290" s="14">
        <f t="shared" si="76"/>
        <v>2511886.4315095861</v>
      </c>
      <c r="K290" s="14" t="str">
        <f t="shared" si="91"/>
        <v>15782647.9197648j</v>
      </c>
      <c r="L290" s="14">
        <f t="shared" si="77"/>
        <v>-99.953175116831417</v>
      </c>
      <c r="M290" s="14" t="str">
        <f t="shared" si="78"/>
        <v>15.7826479197648j</v>
      </c>
      <c r="N290" s="14" t="str">
        <f t="shared" si="79"/>
        <v>-0.0254864501480549-0.00402432107775687j</v>
      </c>
      <c r="O290" s="14">
        <f t="shared" si="80"/>
        <v>-31.766860190027085</v>
      </c>
      <c r="P290" s="14">
        <f t="shared" si="81"/>
        <v>-171.02705591508365</v>
      </c>
      <c r="Q290" s="14"/>
      <c r="R290" s="14"/>
      <c r="S290" s="14"/>
      <c r="T290" s="14" t="str">
        <f t="shared" si="82"/>
        <v>1.1+0.868045635587064j</v>
      </c>
      <c r="U290" s="14" t="str">
        <f t="shared" si="83"/>
        <v>1+868.834767983052j</v>
      </c>
      <c r="V290" s="96" t="str">
        <f t="shared" si="92"/>
        <v>0.00100054760644841-0.00126491191753849j</v>
      </c>
      <c r="W290" s="14">
        <f t="shared" si="93"/>
        <v>-51.655939590428083</v>
      </c>
      <c r="X290" s="14"/>
      <c r="Y290" s="14"/>
      <c r="Z290" s="14"/>
      <c r="AA290" s="14" t="str">
        <f t="shared" si="84"/>
        <v>25-0.0498903339164704j</v>
      </c>
      <c r="AB290" s="14">
        <f t="shared" si="85"/>
        <v>27.958817469065352</v>
      </c>
      <c r="AC290" s="14">
        <f t="shared" si="86"/>
        <v>-0.11434007109124411</v>
      </c>
      <c r="AD290" s="14"/>
      <c r="AE290" s="14" t="str">
        <f t="shared" si="87"/>
        <v>33137.2549019517-0.017330573134805j</v>
      </c>
      <c r="AF290" s="14" t="str">
        <f t="shared" si="88"/>
        <v>0.231818181818193+9.31339271149577E-08j</v>
      </c>
      <c r="AG290" s="14">
        <f t="shared" si="94"/>
        <v>-12.697050094484277</v>
      </c>
      <c r="AH290" s="14">
        <f t="shared" si="95"/>
        <v>2.3018819797969044E-5</v>
      </c>
      <c r="AI290" s="14"/>
      <c r="AJ290" s="14"/>
      <c r="AK290" s="14"/>
      <c r="AL290" s="14" t="str">
        <f t="shared" si="89"/>
        <v>-0.000176961482520027+0.000163852712398713j</v>
      </c>
      <c r="AM290" s="14">
        <f t="shared" si="96"/>
        <v>-72.353526211707077</v>
      </c>
      <c r="AN290" s="14">
        <f t="shared" si="97"/>
        <v>137.20268744221681</v>
      </c>
      <c r="AO290" s="14">
        <f t="shared" si="90"/>
        <v>-42.797312557783172</v>
      </c>
      <c r="AP290" s="14">
        <f t="shared" si="98"/>
        <v>72.353526211707077</v>
      </c>
      <c r="AQ290" s="28">
        <f t="shared" si="99"/>
        <v>42.797312557783172</v>
      </c>
      <c r="AR290" s="14"/>
      <c r="AS290" s="17"/>
      <c r="AU290"/>
      <c r="AV290"/>
      <c r="AW290"/>
      <c r="AX290"/>
      <c r="AY290"/>
      <c r="AZ290"/>
      <c r="BA290"/>
      <c r="BB290"/>
      <c r="BC290"/>
      <c r="BD290"/>
      <c r="BE290"/>
      <c r="BF290"/>
      <c r="BG290"/>
      <c r="BH290"/>
      <c r="BI290"/>
      <c r="BJ290"/>
      <c r="BK290"/>
      <c r="BL290"/>
      <c r="BM290"/>
      <c r="BN290"/>
      <c r="BO290"/>
      <c r="BP290"/>
      <c r="BQ290"/>
      <c r="BR290"/>
      <c r="BS290"/>
      <c r="BT290"/>
    </row>
    <row r="291" spans="9:72" ht="15" hidden="1" x14ac:dyDescent="0.25">
      <c r="I291" s="16">
        <v>177</v>
      </c>
      <c r="J291" s="14">
        <f t="shared" si="76"/>
        <v>2660725.0597988106</v>
      </c>
      <c r="K291" s="14" t="str">
        <f t="shared" si="91"/>
        <v>16717828.6021724j</v>
      </c>
      <c r="L291" s="14">
        <f t="shared" si="77"/>
        <v>-112.27132550146214</v>
      </c>
      <c r="M291" s="14" t="str">
        <f t="shared" si="78"/>
        <v>16.7178286021724j</v>
      </c>
      <c r="N291" s="14" t="str">
        <f t="shared" si="79"/>
        <v>-0.0227513946204868-0.00338780996863471j</v>
      </c>
      <c r="O291" s="14">
        <f t="shared" si="80"/>
        <v>-32.764596007294443</v>
      </c>
      <c r="P291" s="14">
        <f t="shared" si="81"/>
        <v>-171.530569151045</v>
      </c>
      <c r="Q291" s="14"/>
      <c r="R291" s="14"/>
      <c r="S291" s="14"/>
      <c r="T291" s="14" t="str">
        <f t="shared" si="82"/>
        <v>1.1+0.919480573119482j</v>
      </c>
      <c r="U291" s="14" t="str">
        <f t="shared" si="83"/>
        <v>1+920.31646454959j</v>
      </c>
      <c r="V291" s="96" t="str">
        <f t="shared" si="92"/>
        <v>0.00100038928195791-0.00119415402532856j</v>
      </c>
      <c r="W291" s="14">
        <f t="shared" si="93"/>
        <v>-50.045781842613387</v>
      </c>
      <c r="X291" s="14"/>
      <c r="Y291" s="14"/>
      <c r="Z291" s="14"/>
      <c r="AA291" s="14" t="str">
        <f t="shared" si="84"/>
        <v>25-0.0470995123553802j</v>
      </c>
      <c r="AB291" s="14">
        <f t="shared" si="85"/>
        <v>27.958815588185743</v>
      </c>
      <c r="AC291" s="14">
        <f t="shared" si="86"/>
        <v>-0.10794400329210446</v>
      </c>
      <c r="AD291" s="14"/>
      <c r="AE291" s="14" t="str">
        <f t="shared" si="87"/>
        <v>33137.2549019506-0.018357474152499j</v>
      </c>
      <c r="AF291" s="14" t="str">
        <f t="shared" si="88"/>
        <v>0.231818181818195+9.86524592369087E-08j</v>
      </c>
      <c r="AG291" s="14">
        <f t="shared" si="94"/>
        <v>-12.697050094484117</v>
      </c>
      <c r="AH291" s="14">
        <f t="shared" si="95"/>
        <v>2.438277062018298E-5</v>
      </c>
      <c r="AI291" s="14"/>
      <c r="AJ291" s="14"/>
      <c r="AK291" s="14"/>
      <c r="AL291" s="14" t="str">
        <f t="shared" si="89"/>
        <v>-0.000155092322460802+0.000138105861107794j</v>
      </c>
      <c r="AM291" s="14">
        <f t="shared" si="96"/>
        <v>-73.652521876119948</v>
      </c>
      <c r="AN291" s="14">
        <f t="shared" si="97"/>
        <v>138.31572938582002</v>
      </c>
      <c r="AO291" s="14">
        <f t="shared" si="90"/>
        <v>-41.684270614179987</v>
      </c>
      <c r="AP291" s="14">
        <f t="shared" si="98"/>
        <v>73.652521876119948</v>
      </c>
      <c r="AQ291" s="28">
        <f t="shared" si="99"/>
        <v>41.684270614179987</v>
      </c>
      <c r="AR291" s="14"/>
      <c r="AS291" s="17"/>
      <c r="AU291"/>
      <c r="AV291"/>
      <c r="AW291"/>
      <c r="AX291"/>
      <c r="AY291"/>
      <c r="AZ291"/>
      <c r="BA291"/>
      <c r="BB291"/>
      <c r="BC291"/>
      <c r="BD291"/>
      <c r="BE291"/>
      <c r="BF291"/>
      <c r="BG291"/>
      <c r="BH291"/>
      <c r="BI291"/>
      <c r="BJ291"/>
      <c r="BK291"/>
      <c r="BL291"/>
      <c r="BM291"/>
      <c r="BN291"/>
      <c r="BO291"/>
      <c r="BP291"/>
      <c r="BQ291"/>
      <c r="BR291"/>
      <c r="BS291"/>
      <c r="BT291"/>
    </row>
    <row r="292" spans="9:72" ht="15" hidden="1" x14ac:dyDescent="0.25">
      <c r="I292" s="16">
        <v>178</v>
      </c>
      <c r="J292" s="14">
        <f t="shared" si="76"/>
        <v>2818382.9312644592</v>
      </c>
      <c r="K292" s="14" t="str">
        <f t="shared" si="91"/>
        <v>17708422.2237266j</v>
      </c>
      <c r="L292" s="14">
        <f t="shared" si="77"/>
        <v>-126.09251755588571</v>
      </c>
      <c r="M292" s="14" t="str">
        <f t="shared" si="78"/>
        <v>17.7084222237266j</v>
      </c>
      <c r="N292" s="14" t="str">
        <f t="shared" si="79"/>
        <v>-0.0203062410784469-0.00285180673495985j</v>
      </c>
      <c r="O292" s="14">
        <f t="shared" si="80"/>
        <v>-33.762585519970123</v>
      </c>
      <c r="P292" s="14">
        <f t="shared" si="81"/>
        <v>-172.00567045393692</v>
      </c>
      <c r="Q292" s="14"/>
      <c r="R292" s="14"/>
      <c r="S292" s="14"/>
      <c r="T292" s="14" t="str">
        <f t="shared" si="82"/>
        <v>1.1+0.973963222304963j</v>
      </c>
      <c r="U292" s="14" t="str">
        <f t="shared" si="83"/>
        <v>1+974.848643416149j</v>
      </c>
      <c r="V292" s="96" t="str">
        <f t="shared" si="92"/>
        <v>0.00100024817506878-0.00112735424031952j</v>
      </c>
      <c r="W292" s="14">
        <f t="shared" si="93"/>
        <v>-48.418869769467811</v>
      </c>
      <c r="X292" s="14"/>
      <c r="Y292" s="14"/>
      <c r="Z292" s="14"/>
      <c r="AA292" s="14" t="str">
        <f t="shared" si="84"/>
        <v>25-0.0444648069068598j</v>
      </c>
      <c r="AB292" s="14">
        <f t="shared" si="85"/>
        <v>27.95881391184934</v>
      </c>
      <c r="AC292" s="14">
        <f t="shared" si="86"/>
        <v>-0.10190572344931409</v>
      </c>
      <c r="AD292" s="14"/>
      <c r="AE292" s="14" t="str">
        <f t="shared" si="87"/>
        <v>33137.2549019494-0.0194452228808797j</v>
      </c>
      <c r="AF292" s="14" t="str">
        <f t="shared" si="88"/>
        <v>0.231818181818196+1.04497984944596E-07j</v>
      </c>
      <c r="AG292" s="14">
        <f t="shared" si="94"/>
        <v>-12.697050094483984</v>
      </c>
      <c r="AH292" s="14">
        <f t="shared" si="95"/>
        <v>2.582754060957183E-5</v>
      </c>
      <c r="AI292" s="14"/>
      <c r="AJ292" s="14"/>
      <c r="AK292" s="14"/>
      <c r="AL292" s="14" t="str">
        <f t="shared" si="89"/>
        <v>-0.000136138956027843+0.000116382264087252j</v>
      </c>
      <c r="AM292" s="14">
        <f t="shared" si="96"/>
        <v>-74.937839609830533</v>
      </c>
      <c r="AN292" s="14">
        <f t="shared" si="97"/>
        <v>139.47357988068651</v>
      </c>
      <c r="AO292" s="14">
        <f t="shared" si="90"/>
        <v>-40.526420119313478</v>
      </c>
      <c r="AP292" s="14">
        <f t="shared" si="98"/>
        <v>74.937839609830533</v>
      </c>
      <c r="AQ292" s="28">
        <f t="shared" si="99"/>
        <v>40.526420119313478</v>
      </c>
      <c r="AR292" s="14"/>
      <c r="AS292" s="17"/>
      <c r="AU292"/>
      <c r="AV292"/>
      <c r="AW292"/>
      <c r="AX292"/>
      <c r="AY292"/>
      <c r="AZ292"/>
      <c r="BA292"/>
      <c r="BB292"/>
      <c r="BC292"/>
      <c r="BD292"/>
      <c r="BE292"/>
      <c r="BF292"/>
      <c r="BG292"/>
      <c r="BH292"/>
      <c r="BI292"/>
      <c r="BJ292"/>
      <c r="BK292"/>
      <c r="BL292"/>
      <c r="BM292"/>
      <c r="BN292"/>
      <c r="BO292"/>
      <c r="BP292"/>
      <c r="BQ292"/>
      <c r="BR292"/>
      <c r="BS292"/>
      <c r="BT292"/>
    </row>
    <row r="293" spans="9:72" ht="15" hidden="1" x14ac:dyDescent="0.25">
      <c r="I293" s="16">
        <v>179</v>
      </c>
      <c r="J293" s="14">
        <f t="shared" si="76"/>
        <v>2985382.6189179649</v>
      </c>
      <c r="K293" s="14" t="str">
        <f t="shared" si="91"/>
        <v>18757712.2074947j</v>
      </c>
      <c r="L293" s="14">
        <f t="shared" si="77"/>
        <v>-141.60015010140037</v>
      </c>
      <c r="M293" s="14" t="str">
        <f t="shared" si="78"/>
        <v>18.7577122074947j</v>
      </c>
      <c r="N293" s="14" t="str">
        <f t="shared" si="79"/>
        <v>-0.0181210152779648-0.00240048325689111j</v>
      </c>
      <c r="O293" s="14">
        <f t="shared" si="80"/>
        <v>-34.760799611676333</v>
      </c>
      <c r="P293" s="14">
        <f t="shared" si="81"/>
        <v>-172.45398718031859</v>
      </c>
      <c r="Q293" s="14"/>
      <c r="R293" s="14"/>
      <c r="S293" s="14"/>
      <c r="T293" s="14" t="str">
        <f t="shared" si="82"/>
        <v>1.1+1.03167417141221j</v>
      </c>
      <c r="U293" s="14" t="str">
        <f t="shared" si="83"/>
        <v>1+1032.61205702258j</v>
      </c>
      <c r="V293" s="96" t="str">
        <f t="shared" si="92"/>
        <v>0.00100012241339093-0.00106429115379056j</v>
      </c>
      <c r="W293" s="14">
        <f t="shared" si="93"/>
        <v>-46.780367399654395</v>
      </c>
      <c r="X293" s="14"/>
      <c r="Y293" s="14"/>
      <c r="Z293" s="14"/>
      <c r="AA293" s="14" t="str">
        <f t="shared" si="84"/>
        <v>25-0.0419774845723746j</v>
      </c>
      <c r="AB293" s="14">
        <f t="shared" si="85"/>
        <v>27.9588124178124</v>
      </c>
      <c r="AC293" s="14">
        <f t="shared" si="86"/>
        <v>-9.6205217610118188E-2</v>
      </c>
      <c r="AD293" s="14"/>
      <c r="AE293" s="14" t="str">
        <f t="shared" si="87"/>
        <v>33137.254901948-0.0205974247734736j</v>
      </c>
      <c r="AF293" s="14" t="str">
        <f t="shared" si="88"/>
        <v>0.231818181818198+1.10689879826083E-07j</v>
      </c>
      <c r="AG293" s="14">
        <f t="shared" si="94"/>
        <v>-12.697050094483799</v>
      </c>
      <c r="AH293" s="14">
        <f t="shared" si="95"/>
        <v>2.7357918602856066E-5</v>
      </c>
      <c r="AI293" s="14"/>
      <c r="AJ293" s="14"/>
      <c r="AK293" s="14"/>
      <c r="AL293" s="14" t="str">
        <f t="shared" si="89"/>
        <v>-0.00011967441325246+0.0000980589158009027j</v>
      </c>
      <c r="AM293" s="14">
        <f t="shared" si="96"/>
        <v>-76.209209155829555</v>
      </c>
      <c r="AN293" s="14">
        <f t="shared" si="97"/>
        <v>140.66946756033553</v>
      </c>
      <c r="AO293" s="14">
        <f t="shared" si="90"/>
        <v>-39.330532439664459</v>
      </c>
      <c r="AP293" s="14">
        <f t="shared" si="98"/>
        <v>76.209209155829555</v>
      </c>
      <c r="AQ293" s="28">
        <f t="shared" si="99"/>
        <v>39.330532439664459</v>
      </c>
      <c r="AR293" s="14"/>
      <c r="AS293" s="17"/>
      <c r="AU293"/>
      <c r="AV293"/>
      <c r="AW293"/>
      <c r="AX293"/>
      <c r="AY293"/>
      <c r="AZ293"/>
      <c r="BA293"/>
      <c r="BB293"/>
      <c r="BC293"/>
      <c r="BD293"/>
      <c r="BE293"/>
      <c r="BF293"/>
      <c r="BG293"/>
      <c r="BH293"/>
      <c r="BI293"/>
      <c r="BJ293"/>
      <c r="BK293"/>
      <c r="BL293"/>
      <c r="BM293"/>
      <c r="BN293"/>
      <c r="BO293"/>
      <c r="BP293"/>
      <c r="BQ293"/>
      <c r="BR293"/>
      <c r="BS293"/>
      <c r="BT293"/>
    </row>
    <row r="294" spans="9:72" ht="15" hidden="1" x14ac:dyDescent="0.25">
      <c r="I294" s="16">
        <v>180</v>
      </c>
      <c r="J294" s="14">
        <f t="shared" si="76"/>
        <v>3162277.6601683837</v>
      </c>
      <c r="K294" s="14" t="str">
        <f t="shared" si="91"/>
        <v>19869176.5315922j</v>
      </c>
      <c r="L294" s="14">
        <f t="shared" si="77"/>
        <v>-158.99999999999989</v>
      </c>
      <c r="M294" s="14" t="str">
        <f t="shared" si="78"/>
        <v>19.8691765315922j</v>
      </c>
      <c r="N294" s="14" t="str">
        <f t="shared" si="79"/>
        <v>-0.0161686825331903-0.00202049312915238j</v>
      </c>
      <c r="O294" s="14">
        <f t="shared" si="80"/>
        <v>-35.759212643984924</v>
      </c>
      <c r="P294" s="14">
        <f t="shared" si="81"/>
        <v>-172.87704986750967</v>
      </c>
      <c r="Q294" s="14"/>
      <c r="R294" s="14"/>
      <c r="S294" s="14"/>
      <c r="T294" s="14" t="str">
        <f t="shared" si="82"/>
        <v>1.1+1.09280470923757j</v>
      </c>
      <c r="U294" s="14" t="str">
        <f t="shared" si="83"/>
        <v>1+1093.79816806415j</v>
      </c>
      <c r="V294" s="96" t="str">
        <f t="shared" si="92"/>
        <v>0.0010000103281533-0.0010047557417443j</v>
      </c>
      <c r="W294" s="14">
        <f t="shared" si="93"/>
        <v>-45.135622638016741</v>
      </c>
      <c r="X294" s="14"/>
      <c r="Y294" s="14"/>
      <c r="Z294" s="14"/>
      <c r="AA294" s="14" t="str">
        <f t="shared" si="84"/>
        <v>25-0.039629300869675j</v>
      </c>
      <c r="AB294" s="14">
        <f t="shared" si="85"/>
        <v>27.958811086250144</v>
      </c>
      <c r="AC294" s="14">
        <f t="shared" si="86"/>
        <v>-9.0823591322567621E-2</v>
      </c>
      <c r="AD294" s="14"/>
      <c r="AE294" s="14" t="str">
        <f t="shared" si="87"/>
        <v>33137.2549019464-0.0218178989203598j</v>
      </c>
      <c r="AF294" s="14" t="str">
        <f t="shared" si="88"/>
        <v>0.2318181818182+1.17248667545205E-07j</v>
      </c>
      <c r="AG294" s="14">
        <f t="shared" si="94"/>
        <v>-12.697050094483604</v>
      </c>
      <c r="AH294" s="14">
        <f t="shared" si="95"/>
        <v>2.8978977193171859E-5</v>
      </c>
      <c r="AI294" s="14"/>
      <c r="AJ294" s="14"/>
      <c r="AK294" s="14"/>
      <c r="AL294" s="14" t="str">
        <f t="shared" si="89"/>
        <v>-0.000105340555847129+0.0000826078405014792j</v>
      </c>
      <c r="AM294" s="14">
        <f t="shared" si="96"/>
        <v>-77.466453207396285</v>
      </c>
      <c r="AN294" s="14">
        <f t="shared" si="97"/>
        <v>141.89653288212816</v>
      </c>
      <c r="AO294" s="14">
        <f t="shared" si="90"/>
        <v>-38.10346711787183</v>
      </c>
      <c r="AP294" s="14">
        <f t="shared" si="98"/>
        <v>77.466453207396285</v>
      </c>
      <c r="AQ294" s="28">
        <f t="shared" si="99"/>
        <v>38.10346711787183</v>
      </c>
      <c r="AR294" s="14"/>
      <c r="AS294" s="17"/>
      <c r="AU294"/>
      <c r="AV294"/>
      <c r="AW294"/>
      <c r="AX294"/>
      <c r="AY294"/>
      <c r="AZ294"/>
      <c r="BA294"/>
      <c r="BB294"/>
      <c r="BC294"/>
      <c r="BD294"/>
      <c r="BE294"/>
      <c r="BF294"/>
      <c r="BG294"/>
      <c r="BH294"/>
      <c r="BI294"/>
      <c r="BJ294"/>
      <c r="BK294"/>
      <c r="BL294"/>
      <c r="BM294"/>
      <c r="BN294"/>
      <c r="BO294"/>
      <c r="BP294"/>
      <c r="BQ294"/>
      <c r="BR294"/>
      <c r="BS294"/>
      <c r="BT294"/>
    </row>
    <row r="295" spans="9:72" ht="15" hidden="1" x14ac:dyDescent="0.25">
      <c r="I295" s="16">
        <v>181</v>
      </c>
      <c r="J295" s="14">
        <f t="shared" si="76"/>
        <v>3349654.3915782808</v>
      </c>
      <c r="K295" s="14" t="str">
        <f t="shared" si="91"/>
        <v>21046499.2572942j</v>
      </c>
      <c r="L295" s="14">
        <f t="shared" si="77"/>
        <v>-178.52295268831398</v>
      </c>
      <c r="M295" s="14" t="str">
        <f t="shared" si="78"/>
        <v>21.0464992572942j</v>
      </c>
      <c r="N295" s="14" t="str">
        <f t="shared" si="79"/>
        <v>-0.0144248941088394-0.00170058537894724j</v>
      </c>
      <c r="O295" s="14">
        <f t="shared" si="80"/>
        <v>-36.757802014859074</v>
      </c>
      <c r="P295" s="14">
        <f t="shared" si="81"/>
        <v>-173.27629850646952</v>
      </c>
      <c r="Q295" s="14"/>
      <c r="R295" s="14"/>
      <c r="S295" s="14"/>
      <c r="T295" s="14" t="str">
        <f t="shared" si="82"/>
        <v>1.1+1.15755745915118j</v>
      </c>
      <c r="U295" s="14" t="str">
        <f t="shared" si="83"/>
        <v>1+1158.60978411405j</v>
      </c>
      <c r="V295" s="96" t="str">
        <f t="shared" si="92"/>
        <v>0.000999910432060848-0.000948550672225082j</v>
      </c>
      <c r="W295" s="14">
        <f t="shared" si="93"/>
        <v>-43.490082137146587</v>
      </c>
      <c r="X295" s="14"/>
      <c r="Y295" s="14"/>
      <c r="Z295" s="14"/>
      <c r="AA295" s="14" t="str">
        <f t="shared" si="84"/>
        <v>25-0.0374124725056238j</v>
      </c>
      <c r="AB295" s="14">
        <f t="shared" si="85"/>
        <v>27.958809899493687</v>
      </c>
      <c r="AC295" s="14">
        <f t="shared" si="86"/>
        <v>-8.5743007021486475E-2</v>
      </c>
      <c r="AD295" s="14"/>
      <c r="AE295" s="14" t="str">
        <f t="shared" si="87"/>
        <v>33137.2549019447-0.0231106907069314j</v>
      </c>
      <c r="AF295" s="14" t="str">
        <f t="shared" si="88"/>
        <v>0.231818181818202+1.24196087869331E-07j</v>
      </c>
      <c r="AG295" s="14">
        <f t="shared" si="94"/>
        <v>-12.697050094483394</v>
      </c>
      <c r="AH295" s="14">
        <f t="shared" si="95"/>
        <v>3.0696089543694175E-5</v>
      </c>
      <c r="AI295" s="14"/>
      <c r="AJ295" s="14"/>
      <c r="AK295" s="14"/>
      <c r="AL295" s="14" t="str">
        <f t="shared" si="89"/>
        <v>-0.0000928360442747709+0.000069581967386199j</v>
      </c>
      <c r="AM295" s="14">
        <f t="shared" si="96"/>
        <v>-78.709490903428232</v>
      </c>
      <c r="AN295" s="14">
        <f t="shared" si="97"/>
        <v>143.14790704545194</v>
      </c>
      <c r="AO295" s="14">
        <f t="shared" si="90"/>
        <v>-36.852092954548056</v>
      </c>
      <c r="AP295" s="14">
        <f t="shared" si="98"/>
        <v>78.709490903428232</v>
      </c>
      <c r="AQ295" s="28">
        <f t="shared" si="99"/>
        <v>36.852092954548056</v>
      </c>
      <c r="AR295" s="14"/>
      <c r="AS295" s="17"/>
      <c r="AU295"/>
      <c r="AV295"/>
      <c r="AW295"/>
      <c r="AX295"/>
      <c r="AY295"/>
      <c r="AZ295"/>
      <c r="BA295"/>
      <c r="BB295"/>
      <c r="BC295"/>
      <c r="BD295"/>
      <c r="BE295"/>
      <c r="BF295"/>
      <c r="BG295"/>
      <c r="BH295"/>
      <c r="BI295"/>
      <c r="BJ295"/>
      <c r="BK295"/>
      <c r="BL295"/>
      <c r="BM295"/>
      <c r="BN295"/>
      <c r="BO295"/>
      <c r="BP295"/>
      <c r="BQ295"/>
      <c r="BR295"/>
      <c r="BS295"/>
      <c r="BT295"/>
    </row>
    <row r="296" spans="9:72" ht="15" hidden="1" x14ac:dyDescent="0.25">
      <c r="I296" s="16">
        <v>182</v>
      </c>
      <c r="J296" s="14">
        <f t="shared" si="76"/>
        <v>3548133.8923357581</v>
      </c>
      <c r="K296" s="14" t="str">
        <f t="shared" si="91"/>
        <v>22293582.7402299j</v>
      </c>
      <c r="L296" s="14">
        <f t="shared" si="77"/>
        <v>-200.42806588706645</v>
      </c>
      <c r="M296" s="14" t="str">
        <f t="shared" si="78"/>
        <v>22.2935827402299j</v>
      </c>
      <c r="N296" s="14" t="str">
        <f t="shared" si="79"/>
        <v>-0.0128677475440219-0.00143127756725788j</v>
      </c>
      <c r="O296" s="14">
        <f t="shared" si="80"/>
        <v>-37.75654777791992</v>
      </c>
      <c r="P296" s="14">
        <f t="shared" si="81"/>
        <v>-173.65308834306884</v>
      </c>
      <c r="Q296" s="14"/>
      <c r="R296" s="14"/>
      <c r="S296" s="14"/>
      <c r="T296" s="14" t="str">
        <f t="shared" si="82"/>
        <v>1.1+1.22614705071265j</v>
      </c>
      <c r="U296" s="14" t="str">
        <f t="shared" si="83"/>
        <v>1+1227.26172984966j</v>
      </c>
      <c r="V296" s="96" t="str">
        <f t="shared" si="92"/>
        <v>0.000999821399559433-0.000895489651368065j</v>
      </c>
      <c r="W296" s="14">
        <f t="shared" si="93"/>
        <v>-41.849202226132761</v>
      </c>
      <c r="X296" s="14"/>
      <c r="Y296" s="14"/>
      <c r="Z296" s="14"/>
      <c r="AA296" s="14" t="str">
        <f t="shared" si="84"/>
        <v>25-0.0353196515776821j</v>
      </c>
      <c r="AB296" s="14">
        <f t="shared" si="85"/>
        <v>27.958808841795605</v>
      </c>
      <c r="AC296" s="14">
        <f t="shared" si="86"/>
        <v>-8.0946624915450363E-2</v>
      </c>
      <c r="AD296" s="14"/>
      <c r="AE296" s="14" t="str">
        <f t="shared" si="87"/>
        <v>33137.2549019427-0.0244800852227358j</v>
      </c>
      <c r="AF296" s="14" t="str">
        <f t="shared" si="88"/>
        <v>0.231818181818204+1.31555168728034E-07j</v>
      </c>
      <c r="AG296" s="14">
        <f t="shared" si="94"/>
        <v>-12.697050094483167</v>
      </c>
      <c r="AH296" s="14">
        <f t="shared" si="95"/>
        <v>3.2514947197532838E-5</v>
      </c>
      <c r="AI296" s="14"/>
      <c r="AJ296" s="14"/>
      <c r="AK296" s="14"/>
      <c r="AL296" s="14" t="str">
        <f t="shared" si="89"/>
        <v>-0.0000819065310549102+0.0000586030086501081j</v>
      </c>
      <c r="AM296" s="14">
        <f t="shared" si="96"/>
        <v>-79.938338976860607</v>
      </c>
      <c r="AN296" s="14">
        <f t="shared" si="97"/>
        <v>144.41679532083012</v>
      </c>
      <c r="AO296" s="14">
        <f t="shared" si="90"/>
        <v>-35.58320467916986</v>
      </c>
      <c r="AP296" s="14">
        <f t="shared" si="98"/>
        <v>79.938338976860607</v>
      </c>
      <c r="AQ296" s="28">
        <f t="shared" si="99"/>
        <v>35.58320467916986</v>
      </c>
      <c r="AR296" s="14"/>
      <c r="AS296" s="17"/>
      <c r="AU296"/>
      <c r="AV296"/>
      <c r="AW296"/>
      <c r="AX296"/>
      <c r="AY296"/>
      <c r="AZ296"/>
      <c r="BA296"/>
      <c r="BB296"/>
      <c r="BC296"/>
      <c r="BD296"/>
      <c r="BE296"/>
      <c r="BF296"/>
      <c r="BG296"/>
      <c r="BH296"/>
      <c r="BI296"/>
      <c r="BJ296"/>
      <c r="BK296"/>
      <c r="BL296"/>
      <c r="BM296"/>
      <c r="BN296"/>
      <c r="BO296"/>
      <c r="BP296"/>
      <c r="BQ296"/>
      <c r="BR296"/>
      <c r="BS296"/>
      <c r="BT296"/>
    </row>
    <row r="297" spans="9:72" ht="15" hidden="1" x14ac:dyDescent="0.25">
      <c r="I297" s="16">
        <v>183</v>
      </c>
      <c r="J297" s="14">
        <f t="shared" si="76"/>
        <v>3758374.0428844444</v>
      </c>
      <c r="K297" s="14" t="str">
        <f t="shared" si="91"/>
        <v>23614560.5651367j</v>
      </c>
      <c r="L297" s="14">
        <f t="shared" si="77"/>
        <v>-225.00600713964124</v>
      </c>
      <c r="M297" s="14" t="str">
        <f t="shared" si="78"/>
        <v>23.6145605651367j</v>
      </c>
      <c r="N297" s="14" t="str">
        <f t="shared" si="79"/>
        <v>-0.0114775622146304-0.00120457934213866j</v>
      </c>
      <c r="O297" s="14">
        <f t="shared" si="80"/>
        <v>-38.755432313355435</v>
      </c>
      <c r="P297" s="14">
        <f t="shared" si="81"/>
        <v>-174.00869524948382</v>
      </c>
      <c r="Q297" s="14"/>
      <c r="R297" s="14"/>
      <c r="S297" s="14"/>
      <c r="T297" s="14" t="str">
        <f t="shared" si="82"/>
        <v>1.1+1.29880083108252j</v>
      </c>
      <c r="U297" s="14" t="str">
        <f t="shared" si="83"/>
        <v>1+1299.98155911077j</v>
      </c>
      <c r="V297" s="96" t="str">
        <f t="shared" si="92"/>
        <v>0.000999742049246865-0.000845396806015083j</v>
      </c>
      <c r="W297" s="14">
        <f t="shared" si="93"/>
        <v>-40.218359427913825</v>
      </c>
      <c r="X297" s="14"/>
      <c r="Y297" s="14"/>
      <c r="Z297" s="14"/>
      <c r="AA297" s="14" t="str">
        <f t="shared" si="84"/>
        <v>25-0.03334390121854j</v>
      </c>
      <c r="AB297" s="14">
        <f t="shared" si="85"/>
        <v>27.958807899120988</v>
      </c>
      <c r="AC297" s="14">
        <f t="shared" si="86"/>
        <v>-7.641854717917651E-2</v>
      </c>
      <c r="AD297" s="14"/>
      <c r="AE297" s="14" t="str">
        <f t="shared" si="87"/>
        <v>33137.2549019405-0.0259306214648388j</v>
      </c>
      <c r="AF297" s="14" t="str">
        <f t="shared" si="88"/>
        <v>0.231818181818207+1.39350302541497E-07j</v>
      </c>
      <c r="AG297" s="14">
        <f t="shared" si="94"/>
        <v>-12.697050094482883</v>
      </c>
      <c r="AH297" s="14">
        <f t="shared" si="95"/>
        <v>3.4441578942928656E-5</v>
      </c>
      <c r="AI297" s="14"/>
      <c r="AJ297" s="14"/>
      <c r="AK297" s="14"/>
      <c r="AL297" s="14" t="str">
        <f t="shared" si="89"/>
        <v>-0.0000723366547320762+0.000049351082260233j</v>
      </c>
      <c r="AM297" s="14">
        <f t="shared" si="96"/>
        <v>-81.153110462467254</v>
      </c>
      <c r="AN297" s="14">
        <f t="shared" si="97"/>
        <v>145.69656121700214</v>
      </c>
      <c r="AO297" s="14">
        <f t="shared" si="90"/>
        <v>-34.303438782997866</v>
      </c>
      <c r="AP297" s="14">
        <f t="shared" si="98"/>
        <v>81.153110462467254</v>
      </c>
      <c r="AQ297" s="28">
        <f t="shared" si="99"/>
        <v>34.303438782997866</v>
      </c>
      <c r="AR297" s="14"/>
      <c r="AS297" s="17"/>
      <c r="AU297"/>
      <c r="AV297"/>
      <c r="AW297"/>
      <c r="AX297"/>
      <c r="AY297"/>
      <c r="AZ297"/>
      <c r="BA297"/>
      <c r="BB297"/>
      <c r="BC297"/>
      <c r="BD297"/>
      <c r="BE297"/>
      <c r="BF297"/>
      <c r="BG297"/>
      <c r="BH297"/>
      <c r="BI297"/>
      <c r="BJ297"/>
      <c r="BK297"/>
      <c r="BL297"/>
      <c r="BM297"/>
      <c r="BN297"/>
      <c r="BO297"/>
      <c r="BP297"/>
      <c r="BQ297"/>
      <c r="BR297"/>
      <c r="BS297"/>
      <c r="BT297"/>
    </row>
    <row r="298" spans="9:72" ht="15" hidden="1" x14ac:dyDescent="0.25">
      <c r="I298" s="16">
        <v>184</v>
      </c>
      <c r="J298" s="14">
        <f t="shared" si="76"/>
        <v>3981071.7055349816</v>
      </c>
      <c r="K298" s="14" t="str">
        <f t="shared" si="91"/>
        <v>25013811.2470458j</v>
      </c>
      <c r="L298" s="14">
        <f t="shared" si="77"/>
        <v>-252.58291079377989</v>
      </c>
      <c r="M298" s="14" t="str">
        <f t="shared" si="78"/>
        <v>25.0138112470458j</v>
      </c>
      <c r="N298" s="14" t="str">
        <f t="shared" si="79"/>
        <v>-0.0102366707153322-0.00101375880207723j</v>
      </c>
      <c r="O298" s="14">
        <f t="shared" si="80"/>
        <v>-39.754440042794414</v>
      </c>
      <c r="P298" s="14">
        <f t="shared" si="81"/>
        <v>-174.34432070362431</v>
      </c>
      <c r="Q298" s="14"/>
      <c r="R298" s="14"/>
      <c r="S298" s="14"/>
      <c r="T298" s="14" t="str">
        <f t="shared" si="82"/>
        <v>1.1+1.37575961858752j</v>
      </c>
      <c r="U298" s="14" t="str">
        <f t="shared" si="83"/>
        <v>1+1377.01030914987j</v>
      </c>
      <c r="V298" s="96" t="str">
        <f t="shared" si="92"/>
        <v>0.000999671328196682-0.000798106100854319j</v>
      </c>
      <c r="W298" s="14">
        <f t="shared" si="93"/>
        <v>-38.602764126827815</v>
      </c>
      <c r="X298" s="14"/>
      <c r="Y298" s="14"/>
      <c r="Z298" s="14"/>
      <c r="AA298" s="14" t="str">
        <f t="shared" si="84"/>
        <v>25-0.0314786726031661j</v>
      </c>
      <c r="AB298" s="14">
        <f t="shared" si="85"/>
        <v>27.958807058961174</v>
      </c>
      <c r="AC298" s="14">
        <f t="shared" si="86"/>
        <v>-7.2143765266636697E-2</v>
      </c>
      <c r="AD298" s="14"/>
      <c r="AE298" s="14" t="str">
        <f t="shared" si="87"/>
        <v>33137.254901938-0.0274671073827906j</v>
      </c>
      <c r="AF298" s="14" t="str">
        <f t="shared" si="88"/>
        <v>0.23181818181821+1.47607327071663E-07j</v>
      </c>
      <c r="AG298" s="14">
        <f t="shared" si="94"/>
        <v>-12.697050094482577</v>
      </c>
      <c r="AH298" s="14">
        <f t="shared" si="95"/>
        <v>3.6482370796283869E-5</v>
      </c>
      <c r="AI298" s="14"/>
      <c r="AJ298" s="14"/>
      <c r="AK298" s="14"/>
      <c r="AL298" s="14" t="str">
        <f t="shared" si="89"/>
        <v>-0.0000639434913689101+0.0000415558473091332j</v>
      </c>
      <c r="AM298" s="14">
        <f t="shared" si="96"/>
        <v>-82.354011009698311</v>
      </c>
      <c r="AN298" s="14">
        <f t="shared" si="97"/>
        <v>146.980807886652</v>
      </c>
      <c r="AO298" s="14">
        <f t="shared" si="90"/>
        <v>-33.019192113347984</v>
      </c>
      <c r="AP298" s="14">
        <f t="shared" si="98"/>
        <v>82.354011009698311</v>
      </c>
      <c r="AQ298" s="28">
        <f t="shared" si="99"/>
        <v>33.019192113347984</v>
      </c>
      <c r="AR298" s="14"/>
      <c r="AS298" s="17"/>
      <c r="AU298"/>
      <c r="AV298"/>
      <c r="AW298"/>
      <c r="AX298"/>
      <c r="AY298"/>
      <c r="AZ298"/>
      <c r="BA298"/>
      <c r="BB298"/>
      <c r="BC298"/>
      <c r="BD298"/>
      <c r="BE298"/>
      <c r="BF298"/>
      <c r="BG298"/>
      <c r="BH298"/>
      <c r="BI298"/>
      <c r="BJ298"/>
      <c r="BK298"/>
      <c r="BL298"/>
      <c r="BM298"/>
      <c r="BN298"/>
      <c r="BO298"/>
      <c r="BP298"/>
      <c r="BQ298"/>
      <c r="BR298"/>
      <c r="BS298"/>
      <c r="BT298"/>
    </row>
    <row r="299" spans="9:72" ht="15" hidden="1" x14ac:dyDescent="0.25">
      <c r="I299" s="16">
        <v>185</v>
      </c>
      <c r="J299" s="14">
        <f t="shared" si="76"/>
        <v>4216965.0342858238</v>
      </c>
      <c r="K299" s="14" t="str">
        <f t="shared" si="91"/>
        <v>26495972.7443147j</v>
      </c>
      <c r="L299" s="14">
        <f t="shared" si="77"/>
        <v>-283.52470560622703</v>
      </c>
      <c r="M299" s="14" t="str">
        <f t="shared" si="78"/>
        <v>26.4959727443147j</v>
      </c>
      <c r="N299" s="14" t="str">
        <f t="shared" si="79"/>
        <v>-0.00912922611584445-0.000853145145940283j</v>
      </c>
      <c r="O299" s="14">
        <f t="shared" si="80"/>
        <v>-40.753557181715763</v>
      </c>
      <c r="P299" s="14">
        <f t="shared" si="81"/>
        <v>-174.66109641089457</v>
      </c>
      <c r="Q299" s="14"/>
      <c r="R299" s="14"/>
      <c r="S299" s="14"/>
      <c r="T299" s="14" t="str">
        <f t="shared" si="82"/>
        <v>1.1+1.4572785009373j</v>
      </c>
      <c r="U299" s="14" t="str">
        <f t="shared" si="83"/>
        <v>1+1458.60329957452j</v>
      </c>
      <c r="V299" s="96" t="str">
        <f t="shared" si="92"/>
        <v>0.000999608297986689-0.000753460788154391j</v>
      </c>
      <c r="W299" s="14">
        <f t="shared" si="93"/>
        <v>-37.007380717117044</v>
      </c>
      <c r="X299" s="14"/>
      <c r="Y299" s="14"/>
      <c r="Z299" s="14"/>
      <c r="AA299" s="14" t="str">
        <f t="shared" si="84"/>
        <v>25-0.0297177832420629j</v>
      </c>
      <c r="AB299" s="14">
        <f t="shared" si="85"/>
        <v>27.958806310167819</v>
      </c>
      <c r="AC299" s="14">
        <f t="shared" si="86"/>
        <v>-6.8108110170498448E-2</v>
      </c>
      <c r="AD299" s="14"/>
      <c r="AE299" s="14" t="str">
        <f t="shared" si="87"/>
        <v>33137.2549019352-0.029094635815063j</v>
      </c>
      <c r="AF299" s="14" t="str">
        <f t="shared" si="88"/>
        <v>0.231818181818214+1.5635361106412E-07j</v>
      </c>
      <c r="AG299" s="14">
        <f t="shared" si="94"/>
        <v>-12.697050094482217</v>
      </c>
      <c r="AH299" s="14">
        <f t="shared" si="95"/>
        <v>3.8644087169261133E-5</v>
      </c>
      <c r="AI299" s="14"/>
      <c r="AJ299" s="14"/>
      <c r="AK299" s="14"/>
      <c r="AL299" s="14" t="str">
        <f t="shared" si="89"/>
        <v>-0.0000565711869384565+0.0000349889454500362j</v>
      </c>
      <c r="AM299" s="14">
        <f t="shared" si="96"/>
        <v>-83.541332980303309</v>
      </c>
      <c r="AN299" s="14">
        <f t="shared" si="97"/>
        <v>148.26345340590507</v>
      </c>
      <c r="AO299" s="14">
        <f t="shared" si="90"/>
        <v>-31.736546594094921</v>
      </c>
      <c r="AP299" s="14">
        <f t="shared" si="98"/>
        <v>83.541332980303309</v>
      </c>
      <c r="AQ299" s="28">
        <f t="shared" si="99"/>
        <v>31.736546594094921</v>
      </c>
      <c r="AR299" s="14"/>
      <c r="AS299" s="17"/>
      <c r="AU299"/>
      <c r="AV299"/>
      <c r="AW299"/>
      <c r="AX299"/>
      <c r="AY299"/>
      <c r="AZ299"/>
      <c r="BA299"/>
      <c r="BB299"/>
      <c r="BC299"/>
      <c r="BD299"/>
      <c r="BE299"/>
      <c r="BF299"/>
      <c r="BG299"/>
      <c r="BH299"/>
      <c r="BI299"/>
      <c r="BJ299"/>
      <c r="BK299"/>
      <c r="BL299"/>
      <c r="BM299"/>
      <c r="BN299"/>
      <c r="BO299"/>
      <c r="BP299"/>
      <c r="BQ299"/>
      <c r="BR299"/>
      <c r="BS299"/>
      <c r="BT299"/>
    </row>
    <row r="300" spans="9:72" ht="15" hidden="1" x14ac:dyDescent="0.25">
      <c r="I300" s="16">
        <v>186</v>
      </c>
      <c r="J300" s="14">
        <f t="shared" si="76"/>
        <v>4466835.9215096384</v>
      </c>
      <c r="K300" s="14" t="str">
        <f t="shared" si="91"/>
        <v>28065957.8316113j</v>
      </c>
      <c r="L300" s="14">
        <f t="shared" si="77"/>
        <v>-318.24197039502081</v>
      </c>
      <c r="M300" s="14" t="str">
        <f t="shared" si="78"/>
        <v>28.0659578316113j</v>
      </c>
      <c r="N300" s="14" t="str">
        <f t="shared" si="79"/>
        <v>-0.0081410247729402-0.000717962051642128j</v>
      </c>
      <c r="O300" s="14">
        <f t="shared" si="80"/>
        <v>-41.752771523991505</v>
      </c>
      <c r="P300" s="14">
        <f t="shared" si="81"/>
        <v>-174.96008859924149</v>
      </c>
      <c r="Q300" s="14"/>
      <c r="R300" s="14"/>
      <c r="S300" s="14"/>
      <c r="T300" s="14" t="str">
        <f t="shared" si="82"/>
        <v>1.1+1.54362768073863j</v>
      </c>
      <c r="U300" s="14" t="str">
        <f t="shared" si="83"/>
        <v>1+1545.0309786302j</v>
      </c>
      <c r="V300" s="96" t="str">
        <f t="shared" si="92"/>
        <v>0.000999552122246822-0.000711312888271088j</v>
      </c>
      <c r="W300" s="14">
        <f t="shared" si="93"/>
        <v>-35.436857098156395</v>
      </c>
      <c r="X300" s="14"/>
      <c r="Y300" s="14"/>
      <c r="Z300" s="14"/>
      <c r="AA300" s="14" t="str">
        <f t="shared" si="84"/>
        <v>25-0.0280553964887769j</v>
      </c>
      <c r="AB300" s="14">
        <f t="shared" si="85"/>
        <v>27.958805642804929</v>
      </c>
      <c r="AC300" s="14">
        <f t="shared" si="86"/>
        <v>-6.4298205463221542E-2</v>
      </c>
      <c r="AD300" s="14"/>
      <c r="AE300" s="14" t="str">
        <f t="shared" si="87"/>
        <v>33137.2549019321-0.0308186013697792j</v>
      </c>
      <c r="AF300" s="14" t="str">
        <f t="shared" si="88"/>
        <v>0.231818181818218+1.6561814496459E-07j</v>
      </c>
      <c r="AG300" s="14">
        <f t="shared" si="94"/>
        <v>-12.697050094481824</v>
      </c>
      <c r="AH300" s="14">
        <f t="shared" si="95"/>
        <v>4.0933893290114245E-5</v>
      </c>
      <c r="AI300" s="14"/>
      <c r="AJ300" s="14"/>
      <c r="AK300" s="14"/>
      <c r="AL300" s="14" t="str">
        <f t="shared" si="89"/>
        <v>-0.0000500865475958762+0.0000294575662936745j</v>
      </c>
      <c r="AM300" s="14">
        <f t="shared" si="96"/>
        <v>-84.715447627114997</v>
      </c>
      <c r="AN300" s="14">
        <f t="shared" si="97"/>
        <v>149.53879703103217</v>
      </c>
      <c r="AO300" s="14">
        <f t="shared" si="90"/>
        <v>-30.461202968967829</v>
      </c>
      <c r="AP300" s="14">
        <f t="shared" si="98"/>
        <v>84.715447627114997</v>
      </c>
      <c r="AQ300" s="28">
        <f t="shared" si="99"/>
        <v>30.461202968967829</v>
      </c>
      <c r="AR300" s="14"/>
      <c r="AS300" s="17"/>
      <c r="AU300"/>
      <c r="AV300"/>
      <c r="AW300"/>
      <c r="AX300"/>
      <c r="AY300"/>
      <c r="AZ300"/>
      <c r="BA300"/>
      <c r="BB300"/>
      <c r="BC300"/>
      <c r="BD300"/>
      <c r="BE300"/>
      <c r="BF300"/>
      <c r="BG300"/>
      <c r="BH300"/>
      <c r="BI300"/>
      <c r="BJ300"/>
      <c r="BK300"/>
      <c r="BL300"/>
      <c r="BM300"/>
      <c r="BN300"/>
      <c r="BO300"/>
      <c r="BP300"/>
      <c r="BQ300"/>
      <c r="BR300"/>
      <c r="BS300"/>
      <c r="BT300"/>
    </row>
    <row r="301" spans="9:72" ht="15" hidden="1" x14ac:dyDescent="0.25">
      <c r="I301" s="16">
        <v>187</v>
      </c>
      <c r="J301" s="14">
        <f t="shared" si="76"/>
        <v>4731512.589614803</v>
      </c>
      <c r="K301" s="14" t="str">
        <f t="shared" si="91"/>
        <v>29728970.383803j</v>
      </c>
      <c r="L301" s="14">
        <f t="shared" si="77"/>
        <v>-357.19538217093498</v>
      </c>
      <c r="M301" s="14" t="str">
        <f t="shared" si="78"/>
        <v>29.728970383803j</v>
      </c>
      <c r="N301" s="14" t="str">
        <f t="shared" si="79"/>
        <v>-0.00725934412304501-0.000604187056193696j</v>
      </c>
      <c r="O301" s="14">
        <f t="shared" si="80"/>
        <v>-42.752072254011736</v>
      </c>
      <c r="P301" s="14">
        <f t="shared" si="81"/>
        <v>-175.24230201537466</v>
      </c>
      <c r="Q301" s="14"/>
      <c r="R301" s="14"/>
      <c r="S301" s="14"/>
      <c r="T301" s="14" t="str">
        <f t="shared" si="82"/>
        <v>1.1+1.63509337110916j</v>
      </c>
      <c r="U301" s="14" t="str">
        <f t="shared" si="83"/>
        <v>1+1636.57981962835j</v>
      </c>
      <c r="V301" s="96" t="str">
        <f t="shared" si="92"/>
        <v>0.00099950205556111-0.000671522699206942j</v>
      </c>
      <c r="W301" s="14">
        <f t="shared" si="93"/>
        <v>-33.895465735659869</v>
      </c>
      <c r="X301" s="14"/>
      <c r="Y301" s="14"/>
      <c r="Z301" s="14"/>
      <c r="AA301" s="14" t="str">
        <f t="shared" si="84"/>
        <v>25-0.0264860021937437j</v>
      </c>
      <c r="AB301" s="14">
        <f t="shared" si="85"/>
        <v>27.958805048017041</v>
      </c>
      <c r="AC301" s="14">
        <f t="shared" si="86"/>
        <v>-6.0701422964342139E-2</v>
      </c>
      <c r="AD301" s="14"/>
      <c r="AE301" s="14" t="str">
        <f t="shared" si="87"/>
        <v>33137.2549019286-0.0326447183056891j</v>
      </c>
      <c r="AF301" s="14" t="str">
        <f t="shared" si="88"/>
        <v>0.231818181818222+1.75431637010693E-07j</v>
      </c>
      <c r="AG301" s="14">
        <f t="shared" si="94"/>
        <v>-12.697050094481401</v>
      </c>
      <c r="AH301" s="14">
        <f t="shared" si="95"/>
        <v>4.3359378953561208E-5</v>
      </c>
      <c r="AI301" s="14"/>
      <c r="AJ301" s="14"/>
      <c r="AK301" s="14"/>
      <c r="AL301" s="14" t="str">
        <f t="shared" si="89"/>
        <v>-0.0000443754079793712+0.0000247989772578421j</v>
      </c>
      <c r="AM301" s="14">
        <f t="shared" si="96"/>
        <v>-85.876795739735385</v>
      </c>
      <c r="AN301" s="14">
        <f t="shared" si="97"/>
        <v>150.80157418538013</v>
      </c>
      <c r="AO301" s="14">
        <f t="shared" si="90"/>
        <v>-29.198425814619878</v>
      </c>
      <c r="AP301" s="14">
        <f t="shared" si="98"/>
        <v>85.876795739735385</v>
      </c>
      <c r="AQ301" s="28">
        <f t="shared" si="99"/>
        <v>29.198425814619878</v>
      </c>
      <c r="AR301" s="14"/>
      <c r="AS301" s="17"/>
      <c r="AU301"/>
      <c r="AV301"/>
      <c r="AW301"/>
      <c r="AX301"/>
      <c r="AY301"/>
      <c r="AZ301"/>
      <c r="BA301"/>
      <c r="BB301"/>
      <c r="BC301"/>
      <c r="BD301"/>
      <c r="BE301"/>
      <c r="BF301"/>
      <c r="BG301"/>
      <c r="BH301"/>
      <c r="BI301"/>
      <c r="BJ301"/>
      <c r="BK301"/>
      <c r="BL301"/>
      <c r="BM301"/>
      <c r="BN301"/>
      <c r="BO301"/>
      <c r="BP301"/>
      <c r="BQ301"/>
      <c r="BR301"/>
      <c r="BS301"/>
      <c r="BT301"/>
    </row>
    <row r="302" spans="9:72" ht="15" hidden="1" x14ac:dyDescent="0.25">
      <c r="I302" s="16">
        <v>188</v>
      </c>
      <c r="J302" s="14">
        <f t="shared" si="76"/>
        <v>5011872.3362727296</v>
      </c>
      <c r="K302" s="14" t="str">
        <f t="shared" si="91"/>
        <v>31490522.6247286j</v>
      </c>
      <c r="L302" s="14">
        <f t="shared" si="77"/>
        <v>-400.90182904153295</v>
      </c>
      <c r="M302" s="14" t="str">
        <f t="shared" si="78"/>
        <v>31.4905226247286j</v>
      </c>
      <c r="N302" s="14" t="str">
        <f t="shared" si="79"/>
        <v>-0.00647279471190262-0.000508432921864461j</v>
      </c>
      <c r="O302" s="14">
        <f t="shared" si="80"/>
        <v>-43.75144978255237</v>
      </c>
      <c r="P302" s="14">
        <f t="shared" si="81"/>
        <v>-175.50868364726136</v>
      </c>
      <c r="Q302" s="14"/>
      <c r="R302" s="14"/>
      <c r="S302" s="14"/>
      <c r="T302" s="14" t="str">
        <f t="shared" si="82"/>
        <v>1.1+1.73197874436007j</v>
      </c>
      <c r="U302" s="14" t="str">
        <f t="shared" si="83"/>
        <v>1+1733.55327049131j</v>
      </c>
      <c r="V302" s="96" t="str">
        <f t="shared" si="92"/>
        <v>0.00099945743357666-0.000633958333599378j</v>
      </c>
      <c r="W302" s="14">
        <f t="shared" si="93"/>
        <v>-32.387057749951254</v>
      </c>
      <c r="X302" s="14"/>
      <c r="Y302" s="14"/>
      <c r="Z302" s="14"/>
      <c r="AA302" s="14" t="str">
        <f t="shared" si="84"/>
        <v>25-0.0250043984403366j</v>
      </c>
      <c r="AB302" s="14">
        <f t="shared" si="85"/>
        <v>27.958804517911705</v>
      </c>
      <c r="AC302" s="14">
        <f t="shared" si="86"/>
        <v>-5.7305840887127472E-2</v>
      </c>
      <c r="AD302" s="14"/>
      <c r="AE302" s="14" t="str">
        <f t="shared" si="87"/>
        <v>33137.2549019247-0.0345790394726601j</v>
      </c>
      <c r="AF302" s="14" t="str">
        <f t="shared" si="88"/>
        <v>0.231818181818227+1.85826615017524E-07j</v>
      </c>
      <c r="AG302" s="14">
        <f t="shared" si="94"/>
        <v>-12.697050094480913</v>
      </c>
      <c r="AH302" s="14">
        <f t="shared" si="95"/>
        <v>4.5928583677930761E-5</v>
      </c>
      <c r="AI302" s="14"/>
      <c r="AJ302" s="14"/>
      <c r="AK302" s="14"/>
      <c r="AL302" s="14" t="str">
        <f t="shared" si="89"/>
        <v>-0.000039339632435956+0.0000208758789584373j</v>
      </c>
      <c r="AM302" s="14">
        <f t="shared" si="96"/>
        <v>-87.025877198814669</v>
      </c>
      <c r="AN302" s="14">
        <f t="shared" si="97"/>
        <v>152.04699869048395</v>
      </c>
      <c r="AO302" s="14">
        <f t="shared" si="90"/>
        <v>-27.953001309516051</v>
      </c>
      <c r="AP302" s="14">
        <f t="shared" si="98"/>
        <v>87.025877198814669</v>
      </c>
      <c r="AQ302" s="28">
        <f t="shared" si="99"/>
        <v>27.953001309516051</v>
      </c>
      <c r="AR302" s="14"/>
      <c r="AS302" s="17"/>
      <c r="AU302"/>
      <c r="AV302"/>
      <c r="AW302"/>
      <c r="AX302"/>
      <c r="AY302"/>
      <c r="AZ302"/>
      <c r="BA302"/>
      <c r="BB302"/>
      <c r="BC302"/>
      <c r="BD302"/>
      <c r="BE302"/>
      <c r="BF302"/>
      <c r="BG302"/>
      <c r="BH302"/>
      <c r="BI302"/>
      <c r="BJ302"/>
      <c r="BK302"/>
      <c r="BL302"/>
      <c r="BM302"/>
      <c r="BN302"/>
      <c r="BO302"/>
      <c r="BP302"/>
      <c r="BQ302"/>
      <c r="BR302"/>
      <c r="BS302"/>
      <c r="BT302"/>
    </row>
    <row r="303" spans="9:72" ht="15" hidden="1" x14ac:dyDescent="0.25">
      <c r="I303" s="16">
        <v>189</v>
      </c>
      <c r="J303" s="14">
        <f t="shared" si="76"/>
        <v>5308844.4423098983</v>
      </c>
      <c r="K303" s="14" t="str">
        <f t="shared" si="91"/>
        <v>33356453.3980236j</v>
      </c>
      <c r="L303" s="14">
        <f t="shared" si="77"/>
        <v>-449.94126900231623</v>
      </c>
      <c r="M303" s="14" t="str">
        <f t="shared" si="78"/>
        <v>33.3564533980236j</v>
      </c>
      <c r="N303" s="14" t="str">
        <f t="shared" si="79"/>
        <v>-0.00577118561554667-0.000427847582114847j</v>
      </c>
      <c r="O303" s="14">
        <f t="shared" si="80"/>
        <v>-44.750895603128612</v>
      </c>
      <c r="P303" s="14">
        <f t="shared" si="81"/>
        <v>-175.76012619548973</v>
      </c>
      <c r="Q303" s="14"/>
      <c r="R303" s="14"/>
      <c r="S303" s="14"/>
      <c r="T303" s="14" t="str">
        <f t="shared" si="82"/>
        <v>1.1+1.8346049368913j</v>
      </c>
      <c r="U303" s="14" t="str">
        <f t="shared" si="83"/>
        <v>1+1836.2727595612j</v>
      </c>
      <c r="V303" s="96" t="str">
        <f t="shared" si="92"/>
        <v>0.000999417664188107-0.00059849528160426j</v>
      </c>
      <c r="W303" s="14">
        <f t="shared" si="93"/>
        <v>-30.915030699060942</v>
      </c>
      <c r="X303" s="14"/>
      <c r="Y303" s="14"/>
      <c r="Z303" s="14"/>
      <c r="AA303" s="14" t="str">
        <f t="shared" si="84"/>
        <v>25-0.0236056743025865j</v>
      </c>
      <c r="AB303" s="14">
        <f t="shared" si="85"/>
        <v>27.958804045454777</v>
      </c>
      <c r="AC303" s="14">
        <f t="shared" si="86"/>
        <v>-5.4100204326007116E-2</v>
      </c>
      <c r="AD303" s="14"/>
      <c r="AE303" s="14" t="str">
        <f t="shared" si="87"/>
        <v>33137.2549019203-0.0366279763744631j</v>
      </c>
      <c r="AF303" s="14" t="str">
        <f t="shared" si="88"/>
        <v>0.231818181818232+1.96837534194398E-07j</v>
      </c>
      <c r="AG303" s="14">
        <f t="shared" si="94"/>
        <v>-12.697050094480385</v>
      </c>
      <c r="AH303" s="14">
        <f t="shared" si="95"/>
        <v>4.8650023352962613E-5</v>
      </c>
      <c r="AI303" s="14"/>
      <c r="AJ303" s="14"/>
      <c r="AK303" s="14"/>
      <c r="AL303" s="14" t="str">
        <f t="shared" si="89"/>
        <v>-0.0000348946320243865+0.0000175724657403434j</v>
      </c>
      <c r="AM303" s="14">
        <f t="shared" si="96"/>
        <v>-88.163239901128847</v>
      </c>
      <c r="AN303" s="14">
        <f t="shared" si="97"/>
        <v>153.27079155114674</v>
      </c>
      <c r="AO303" s="14">
        <f t="shared" si="90"/>
        <v>-26.729208448853239</v>
      </c>
      <c r="AP303" s="14">
        <f t="shared" si="98"/>
        <v>88.163239901128847</v>
      </c>
      <c r="AQ303" s="28">
        <f t="shared" si="99"/>
        <v>26.729208448853239</v>
      </c>
      <c r="AR303" s="14"/>
      <c r="AS303" s="17"/>
      <c r="AU303"/>
      <c r="AV303"/>
      <c r="AW303"/>
      <c r="AX303"/>
      <c r="AY303"/>
      <c r="AZ303"/>
      <c r="BA303"/>
      <c r="BB303"/>
      <c r="BC303"/>
      <c r="BD303"/>
      <c r="BE303"/>
      <c r="BF303"/>
      <c r="BG303"/>
      <c r="BH303"/>
      <c r="BI303"/>
      <c r="BJ303"/>
      <c r="BK303"/>
      <c r="BL303"/>
      <c r="BM303"/>
      <c r="BN303"/>
      <c r="BO303"/>
      <c r="BP303"/>
      <c r="BQ303"/>
      <c r="BR303"/>
      <c r="BS303"/>
      <c r="BT303"/>
    </row>
    <row r="304" spans="9:72" ht="15" hidden="1" x14ac:dyDescent="0.25">
      <c r="I304" s="16">
        <v>190</v>
      </c>
      <c r="J304" s="14">
        <f t="shared" si="76"/>
        <v>5623413.2519034948</v>
      </c>
      <c r="K304" s="14" t="str">
        <f t="shared" si="91"/>
        <v>35332947.520559j</v>
      </c>
      <c r="L304" s="14">
        <f t="shared" si="77"/>
        <v>-504.96442562694244</v>
      </c>
      <c r="M304" s="14" t="str">
        <f t="shared" si="78"/>
        <v>35.332947520559j</v>
      </c>
      <c r="N304" s="14" t="str">
        <f t="shared" si="79"/>
        <v>-0.00514540235359005-0.000360029780525312j</v>
      </c>
      <c r="O304" s="14">
        <f t="shared" si="80"/>
        <v>-45.750402166069875</v>
      </c>
      <c r="P304" s="14">
        <f t="shared" si="81"/>
        <v>-175.99747131384439</v>
      </c>
      <c r="Q304" s="14"/>
      <c r="R304" s="14"/>
      <c r="S304" s="14"/>
      <c r="T304" s="14" t="str">
        <f t="shared" si="82"/>
        <v>1.1+1.94331211363074j</v>
      </c>
      <c r="U304" s="14" t="str">
        <f t="shared" si="83"/>
        <v>1+1945.07876100677j</v>
      </c>
      <c r="V304" s="96" t="str">
        <f t="shared" si="92"/>
        <v>0.000999382219680821-0.00056501599822697j</v>
      </c>
      <c r="W304" s="14">
        <f t="shared" si="93"/>
        <v>-29.482309968021863</v>
      </c>
      <c r="X304" s="14"/>
      <c r="Y304" s="14"/>
      <c r="Z304" s="14"/>
      <c r="AA304" s="14" t="str">
        <f t="shared" si="84"/>
        <v>25-0.0222851935674199j</v>
      </c>
      <c r="AB304" s="14">
        <f t="shared" si="85"/>
        <v>27.958803624377047</v>
      </c>
      <c r="AC304" s="14">
        <f t="shared" si="86"/>
        <v>-5.1073887953910282E-2</v>
      </c>
      <c r="AD304" s="14"/>
      <c r="AE304" s="14" t="str">
        <f t="shared" si="87"/>
        <v>33137.2549019154-0.0387983204203501j</v>
      </c>
      <c r="AF304" s="14" t="str">
        <f t="shared" si="88"/>
        <v>0.231818181818238+2.08500891350127E-07j</v>
      </c>
      <c r="AG304" s="14">
        <f t="shared" si="94"/>
        <v>-12.697050094479778</v>
      </c>
      <c r="AH304" s="14">
        <f t="shared" si="95"/>
        <v>5.1532718466584641E-5</v>
      </c>
      <c r="AI304" s="14"/>
      <c r="AJ304" s="14"/>
      <c r="AK304" s="14"/>
      <c r="AL304" s="14" t="str">
        <f t="shared" si="89"/>
        <v>-0.0000309673026386192+0.000014791087403386j</v>
      </c>
      <c r="AM304" s="14">
        <f t="shared" si="96"/>
        <v>-89.289468504779265</v>
      </c>
      <c r="AN304" s="14">
        <f t="shared" si="97"/>
        <v>154.46919636289829</v>
      </c>
      <c r="AO304" s="14">
        <f t="shared" si="90"/>
        <v>-25.530803637101712</v>
      </c>
      <c r="AP304" s="14">
        <f t="shared" si="98"/>
        <v>89.289468504779265</v>
      </c>
      <c r="AQ304" s="28">
        <f t="shared" si="99"/>
        <v>25.530803637101712</v>
      </c>
      <c r="AR304" s="14"/>
      <c r="AS304" s="17"/>
      <c r="AU304"/>
      <c r="AV304"/>
      <c r="AW304"/>
      <c r="AX304"/>
      <c r="AY304"/>
      <c r="AZ304"/>
      <c r="BA304"/>
      <c r="BB304"/>
      <c r="BC304"/>
      <c r="BD304"/>
      <c r="BE304"/>
      <c r="BF304"/>
      <c r="BG304"/>
      <c r="BH304"/>
      <c r="BI304"/>
      <c r="BJ304"/>
      <c r="BK304"/>
      <c r="BL304"/>
      <c r="BM304"/>
      <c r="BN304"/>
      <c r="BO304"/>
      <c r="BP304"/>
      <c r="BQ304"/>
      <c r="BR304"/>
      <c r="BS304"/>
      <c r="BT304"/>
    </row>
    <row r="305" spans="9:72" ht="15" hidden="1" x14ac:dyDescent="0.25">
      <c r="I305" s="16">
        <v>191</v>
      </c>
      <c r="J305" s="14">
        <f t="shared" si="76"/>
        <v>5956621.4352901187</v>
      </c>
      <c r="K305" s="14" t="str">
        <f t="shared" si="91"/>
        <v>37426556.2826459j</v>
      </c>
      <c r="L305" s="14">
        <f t="shared" si="77"/>
        <v>-566.7014227737244</v>
      </c>
      <c r="M305" s="14" t="str">
        <f t="shared" si="78"/>
        <v>37.4265562826459j</v>
      </c>
      <c r="N305" s="14" t="str">
        <f t="shared" si="79"/>
        <v>-0.0045872963784601-0.0003029579584489j</v>
      </c>
      <c r="O305" s="14">
        <f t="shared" si="80"/>
        <v>-46.749962767962387</v>
      </c>
      <c r="P305" s="14">
        <f t="shared" si="81"/>
        <v>-176.22151263742856</v>
      </c>
      <c r="Q305" s="14"/>
      <c r="R305" s="14"/>
      <c r="S305" s="14"/>
      <c r="T305" s="14" t="str">
        <f t="shared" si="82"/>
        <v>1.1+2.05846059554553j</v>
      </c>
      <c r="U305" s="14" t="str">
        <f t="shared" si="83"/>
        <v>1+2060.33192335966j</v>
      </c>
      <c r="V305" s="96" t="str">
        <f t="shared" si="92"/>
        <v>0.000999350629728527-0.000533409513734174j</v>
      </c>
      <c r="W305" s="14">
        <f t="shared" si="93"/>
        <v>-28.091343015581248</v>
      </c>
      <c r="X305" s="14"/>
      <c r="Y305" s="14"/>
      <c r="Z305" s="14"/>
      <c r="AA305" s="14" t="str">
        <f t="shared" si="84"/>
        <v>25-0.0210385793674598j</v>
      </c>
      <c r="AB305" s="14">
        <f t="shared" si="85"/>
        <v>27.958803249091098</v>
      </c>
      <c r="AC305" s="14">
        <f t="shared" si="86"/>
        <v>-4.8216860805948655E-2</v>
      </c>
      <c r="AD305" s="14"/>
      <c r="AE305" s="14" t="str">
        <f t="shared" si="87"/>
        <v>33137.2549019098-0.0410972654358711j</v>
      </c>
      <c r="AF305" s="14" t="str">
        <f t="shared" si="88"/>
        <v>0.231818181818245+2.20855345865406E-07j</v>
      </c>
      <c r="AG305" s="14">
        <f t="shared" si="94"/>
        <v>-12.697050094479085</v>
      </c>
      <c r="AH305" s="14">
        <f t="shared" si="95"/>
        <v>5.4586224004238507E-5</v>
      </c>
      <c r="AI305" s="14"/>
      <c r="AJ305" s="14"/>
      <c r="AK305" s="14"/>
      <c r="AL305" s="14" t="str">
        <f t="shared" si="89"/>
        <v>-0.0000274943076901422+0.0000124494226869941j</v>
      </c>
      <c r="AM305" s="14">
        <f t="shared" si="96"/>
        <v>-90.405173402829092</v>
      </c>
      <c r="AN305" s="14">
        <f t="shared" si="97"/>
        <v>155.63898207240831</v>
      </c>
      <c r="AO305" s="14">
        <f t="shared" si="90"/>
        <v>-24.361017927591689</v>
      </c>
      <c r="AP305" s="14">
        <f t="shared" si="98"/>
        <v>90.405173402829092</v>
      </c>
      <c r="AQ305" s="28">
        <f t="shared" si="99"/>
        <v>24.361017927591689</v>
      </c>
      <c r="AR305" s="14"/>
      <c r="AS305" s="17"/>
      <c r="AU305"/>
      <c r="AV305"/>
      <c r="AW305"/>
      <c r="AX305"/>
      <c r="AY305"/>
      <c r="AZ305"/>
      <c r="BA305"/>
      <c r="BB305"/>
      <c r="BC305"/>
      <c r="BD305"/>
      <c r="BE305"/>
      <c r="BF305"/>
      <c r="BG305"/>
      <c r="BH305"/>
      <c r="BI305"/>
      <c r="BJ305"/>
      <c r="BK305"/>
      <c r="BL305"/>
      <c r="BM305"/>
      <c r="BN305"/>
      <c r="BO305"/>
      <c r="BP305"/>
      <c r="BQ305"/>
      <c r="BR305"/>
      <c r="BS305"/>
      <c r="BT305"/>
    </row>
    <row r="306" spans="9:72" ht="15" hidden="1" x14ac:dyDescent="0.25">
      <c r="I306" s="16">
        <v>192</v>
      </c>
      <c r="J306" s="14">
        <f t="shared" ref="J306:J314" si="100">Fstart*10^(Step*I306)</f>
        <v>6309573.4448019462</v>
      </c>
      <c r="K306" s="14" t="str">
        <f t="shared" si="91"/>
        <v>39644219.1629501j</v>
      </c>
      <c r="L306" s="14">
        <f t="shared" ref="L306:L314" si="101">(IMPRODUCT(K306,K306))/wn^2 + 1</f>
        <v>-635.97147288559916</v>
      </c>
      <c r="M306" s="14" t="str">
        <f t="shared" ref="M306:M314" si="102">IMDIV(K306,wn*Qn)</f>
        <v>39.6442191629501j</v>
      </c>
      <c r="N306" s="14" t="str">
        <f t="shared" ref="N306:N314" si="103">IMDIV(1/Rcsa, IMSUM(L306,M306))</f>
        <v>-0.00408958523254025-0.000254930323381902j</v>
      </c>
      <c r="O306" s="14">
        <f t="shared" ref="O306:O314" si="104">20*LOG(IMABS(N306),10)</f>
        <v>-47.74957145444472</v>
      </c>
      <c r="P306" s="14">
        <f t="shared" ref="P306:P314" si="105">(IMARGUMENT(N306)*(180/PI()))</f>
        <v>-176.4329986148766</v>
      </c>
      <c r="Q306" s="14"/>
      <c r="R306" s="14"/>
      <c r="S306" s="14"/>
      <c r="T306" s="14" t="str">
        <f t="shared" ref="T306:T314" si="106">IMPRODUCT(Ro, IMSUM(1, IMDIV(K306,wesr)))</f>
        <v>1.1+2.18043205396225j</v>
      </c>
      <c r="U306" s="14" t="str">
        <f t="shared" ref="U306:U314" si="107">IMSUM(1, IMDIV(K306,wz))</f>
        <v>1+2182.4142649204j</v>
      </c>
      <c r="V306" s="96" t="str">
        <f t="shared" si="92"/>
        <v>0.000999322475152375-0.000503571065855791j</v>
      </c>
      <c r="W306" s="14">
        <f t="shared" si="93"/>
        <v>-26.744105206254975</v>
      </c>
      <c r="X306" s="14"/>
      <c r="Y306" s="14"/>
      <c r="Z306" s="14"/>
      <c r="AA306" s="14" t="str">
        <f t="shared" ref="AA306:AA314" si="108">IMPRODUCT(gm_EA*10^-6,IMSUM(RCOMP*10^6,IMDIV(1,IMPRODUCT(K306,CCOMP*10^-12))))</f>
        <v>25-0.0198616996734551j</v>
      </c>
      <c r="AB306" s="14">
        <f t="shared" ref="AB306:AB314" si="109">20*LOG(IMABS(AA306),10)</f>
        <v>27.95880291461711</v>
      </c>
      <c r="AC306" s="14">
        <f t="shared" ref="AC306:AC314" si="110">(IMARGUMENT(AA306)*(180/PI()))</f>
        <v>-4.551965303279315E-2</v>
      </c>
      <c r="AD306" s="14"/>
      <c r="AE306" s="14" t="str">
        <f t="shared" ref="AE306:AE314" si="111">IMDIV(Rfb_upper*1000,IMSUM(IMPRODUCT(K306,Rfb_upper*1000,Cff*0.000000000001),1))</f>
        <v>33137.2549019036-0.0435324315075382j</v>
      </c>
      <c r="AF306" s="14" t="str">
        <f t="shared" ref="AF306:AF314" si="112">IMDIV(Rfb_lower*1000,IMSUM(AE306,Rfb_lower*1000))</f>
        <v>0.231818181818253+2.33941847833247E-07j</v>
      </c>
      <c r="AG306" s="14">
        <f t="shared" si="94"/>
        <v>-12.697050094478307</v>
      </c>
      <c r="AH306" s="14">
        <f t="shared" si="95"/>
        <v>5.7820661119846739E-5</v>
      </c>
      <c r="AI306" s="14"/>
      <c r="AJ306" s="14"/>
      <c r="AK306" s="14"/>
      <c r="AL306" s="14" t="str">
        <f t="shared" ref="AL306:AL314" si="113">IMPRODUCT(N306,V306,AA306,AF306)</f>
        <v>-0.0000244206433490923+0.0000104780877802019j</v>
      </c>
      <c r="AM306" s="14">
        <f t="shared" si="96"/>
        <v>-91.510980271935836</v>
      </c>
      <c r="AN306" s="14">
        <f t="shared" si="97"/>
        <v>156.77743434649668</v>
      </c>
      <c r="AO306" s="14">
        <f t="shared" ref="AO306:AO314" si="114">(IMARGUMENT(IMPRODUCT(-1,AL306))*(180/PI()))</f>
        <v>-23.222565653503317</v>
      </c>
      <c r="AP306" s="14">
        <f t="shared" si="98"/>
        <v>91.510980271935836</v>
      </c>
      <c r="AQ306" s="28">
        <f t="shared" si="99"/>
        <v>23.222565653503317</v>
      </c>
      <c r="AR306" s="14"/>
      <c r="AS306" s="17"/>
      <c r="AU306"/>
      <c r="AV306"/>
      <c r="AW306"/>
      <c r="AX306"/>
      <c r="AY306"/>
      <c r="AZ306"/>
      <c r="BA306"/>
      <c r="BB306"/>
      <c r="BC306"/>
      <c r="BD306"/>
      <c r="BE306"/>
      <c r="BF306"/>
      <c r="BG306"/>
      <c r="BH306"/>
      <c r="BI306"/>
      <c r="BJ306"/>
      <c r="BK306"/>
      <c r="BL306"/>
      <c r="BM306"/>
      <c r="BN306"/>
      <c r="BO306"/>
      <c r="BP306"/>
      <c r="BQ306"/>
      <c r="BR306"/>
      <c r="BS306"/>
      <c r="BT306"/>
    </row>
    <row r="307" spans="9:72" ht="15" hidden="1" x14ac:dyDescent="0.25">
      <c r="I307" s="16">
        <v>193</v>
      </c>
      <c r="J307" s="14">
        <f t="shared" si="100"/>
        <v>6683439.1756861582</v>
      </c>
      <c r="K307" s="14" t="str">
        <f t="shared" ref="K307:K314" si="115">COMPLEX(0,2*PI()*J307,"j")</f>
        <v>41993286.8300997j</v>
      </c>
      <c r="L307" s="14">
        <f t="shared" si="101"/>
        <v>-713.69374744154516</v>
      </c>
      <c r="M307" s="14" t="str">
        <f t="shared" si="102"/>
        <v>41.9932868300997j</v>
      </c>
      <c r="N307" s="14" t="str">
        <f t="shared" si="103"/>
        <v>-0.0036457624914866-0.000214514349562737j</v>
      </c>
      <c r="O307" s="14">
        <f t="shared" si="104"/>
        <v>-48.749222934634638</v>
      </c>
      <c r="P307" s="14">
        <f t="shared" si="105"/>
        <v>-176.63263515960776</v>
      </c>
      <c r="Q307" s="14"/>
      <c r="R307" s="14"/>
      <c r="S307" s="14"/>
      <c r="T307" s="14" t="str">
        <f t="shared" si="106"/>
        <v>1.1+2.30963077565548j</v>
      </c>
      <c r="U307" s="14" t="str">
        <f t="shared" si="107"/>
        <v>1+2311.73043999699j</v>
      </c>
      <c r="V307" s="96" t="str">
        <f t="shared" ref="V307:V314" si="116">IMDIV(T307,U307)</f>
        <v>0.000999297382358752-0.000475401752558604j</v>
      </c>
      <c r="W307" s="14">
        <f t="shared" ref="W307:W314" si="117">(IMARGUMENT(V307)*(180/PI()))</f>
        <v>-25.44211558955271</v>
      </c>
      <c r="X307" s="14"/>
      <c r="Y307" s="14"/>
      <c r="Z307" s="14"/>
      <c r="AA307" s="14" t="str">
        <f t="shared" si="108"/>
        <v>25-0.0187506535982499j</v>
      </c>
      <c r="AB307" s="14">
        <f t="shared" si="109"/>
        <v>27.958802616516838</v>
      </c>
      <c r="AC307" s="14">
        <f t="shared" si="110"/>
        <v>-4.2973324513601502E-2</v>
      </c>
      <c r="AD307" s="14"/>
      <c r="AE307" s="14" t="str">
        <f t="shared" si="111"/>
        <v>33137.2549018966-0.0461118902403752j</v>
      </c>
      <c r="AF307" s="14" t="str">
        <f t="shared" si="112"/>
        <v>0.231818181818262+2.47803773792223E-07j</v>
      </c>
      <c r="AG307" s="14">
        <f t="shared" ref="AG307:AG314" si="118">20*LOG(IMABS(AF307),10)</f>
        <v>-12.697050094477429</v>
      </c>
      <c r="AH307" s="14">
        <f t="shared" ref="AH307:AH314" si="119">(IMARGUMENT(AF307)*(180/PI()))</f>
        <v>6.1246750683405807E-5</v>
      </c>
      <c r="AI307" s="14"/>
      <c r="AJ307" s="14"/>
      <c r="AK307" s="14"/>
      <c r="AL307" s="14" t="str">
        <f t="shared" si="113"/>
        <v>-0.0000216984360668418+8.81861418325382E-06j</v>
      </c>
      <c r="AM307" s="14">
        <f t="shared" ref="AM307:AM314" si="120">20*LOG(IMABS(AL307),10)</f>
        <v>-92.607520468296386</v>
      </c>
      <c r="AN307" s="14">
        <f t="shared" ref="AN307:AN314" si="121">(IMARGUMENT(AL307)*(180/PI()))</f>
        <v>157.88233717307659</v>
      </c>
      <c r="AO307" s="14">
        <f t="shared" si="114"/>
        <v>-22.117662826923421</v>
      </c>
      <c r="AP307" s="14">
        <f t="shared" ref="AP307:AP314" si="122">0-AM307</f>
        <v>92.607520468296386</v>
      </c>
      <c r="AQ307" s="28">
        <f t="shared" ref="AQ307:AQ314" si="123">-AO307</f>
        <v>22.117662826923421</v>
      </c>
      <c r="AR307" s="14"/>
      <c r="AS307" s="17"/>
      <c r="AU307"/>
      <c r="AV307"/>
      <c r="AW307"/>
      <c r="AX307"/>
      <c r="AY307"/>
      <c r="AZ307"/>
      <c r="BA307"/>
      <c r="BB307"/>
      <c r="BC307"/>
      <c r="BD307"/>
      <c r="BE307"/>
      <c r="BF307"/>
      <c r="BG307"/>
      <c r="BH307"/>
      <c r="BI307"/>
      <c r="BJ307"/>
      <c r="BK307"/>
      <c r="BL307"/>
      <c r="BM307"/>
      <c r="BN307"/>
      <c r="BO307"/>
      <c r="BP307"/>
      <c r="BQ307"/>
      <c r="BR307"/>
      <c r="BS307"/>
      <c r="BT307"/>
    </row>
    <row r="308" spans="9:72" ht="15" hidden="1" x14ac:dyDescent="0.25">
      <c r="I308" s="16">
        <v>194</v>
      </c>
      <c r="J308" s="14">
        <f t="shared" si="100"/>
        <v>7079457.8438413907</v>
      </c>
      <c r="K308" s="14" t="str">
        <f t="shared" si="115"/>
        <v>44481545.5072215j</v>
      </c>
      <c r="L308" s="14">
        <f t="shared" si="101"/>
        <v>-800.89957380363944</v>
      </c>
      <c r="M308" s="14" t="str">
        <f t="shared" si="102"/>
        <v>44.4815455072215j</v>
      </c>
      <c r="N308" s="14" t="str">
        <f t="shared" si="103"/>
        <v>-0.00325001665041567-0.000180504233318691j</v>
      </c>
      <c r="O308" s="14">
        <f t="shared" si="104"/>
        <v>-49.748912505704439</v>
      </c>
      <c r="P308" s="14">
        <f t="shared" si="105"/>
        <v>-176.82108813365542</v>
      </c>
      <c r="Q308" s="14"/>
      <c r="R308" s="14"/>
      <c r="S308" s="14"/>
      <c r="T308" s="14" t="str">
        <f t="shared" si="106"/>
        <v>1.1+2.44648500289718j</v>
      </c>
      <c r="U308" s="14" t="str">
        <f t="shared" si="107"/>
        <v>1+2448.70908017254j</v>
      </c>
      <c r="V308" s="96" t="str">
        <f t="shared" si="116"/>
        <v>0.000999275018381933-0.000448808204241306j</v>
      </c>
      <c r="W308" s="14">
        <f t="shared" si="117"/>
        <v>-24.186460780680871</v>
      </c>
      <c r="X308" s="14"/>
      <c r="Y308" s="14"/>
      <c r="Z308" s="14"/>
      <c r="AA308" s="14" t="str">
        <f t="shared" si="108"/>
        <v>25-0.0177017584668976j</v>
      </c>
      <c r="AB308" s="14">
        <f t="shared" si="109"/>
        <v>27.958802350834667</v>
      </c>
      <c r="AC308" s="14">
        <f t="shared" si="110"/>
        <v>-4.0569435224516268E-2</v>
      </c>
      <c r="AD308" s="14"/>
      <c r="AE308" s="14" t="str">
        <f t="shared" si="111"/>
        <v>33137.2549018888-0.0488441915120721j</v>
      </c>
      <c r="AF308" s="14" t="str">
        <f t="shared" si="112"/>
        <v>0.231818181818271+2.62487070502398E-07j</v>
      </c>
      <c r="AG308" s="14">
        <f t="shared" si="118"/>
        <v>-12.697050094476488</v>
      </c>
      <c r="AH308" s="14">
        <f t="shared" si="119"/>
        <v>6.4875848816395635E-5</v>
      </c>
      <c r="AI308" s="14"/>
      <c r="AJ308" s="14"/>
      <c r="AK308" s="14"/>
      <c r="AL308" s="14" t="str">
        <f t="shared" si="113"/>
        <v>-0.0000192859315455424+7.42173983093032E-06j</v>
      </c>
      <c r="AM308" s="14">
        <f t="shared" si="120"/>
        <v>-93.695422464434046</v>
      </c>
      <c r="AN308" s="14">
        <f t="shared" si="121"/>
        <v>158.95194652628803</v>
      </c>
      <c r="AO308" s="14">
        <f t="shared" si="114"/>
        <v>-21.04805347371196</v>
      </c>
      <c r="AP308" s="14">
        <f t="shared" si="122"/>
        <v>93.695422464434046</v>
      </c>
      <c r="AQ308" s="28">
        <f t="shared" si="123"/>
        <v>21.04805347371196</v>
      </c>
      <c r="AR308" s="14"/>
      <c r="AS308" s="17"/>
      <c r="AU308"/>
      <c r="AV308"/>
      <c r="AW308"/>
      <c r="AX308"/>
      <c r="AY308"/>
      <c r="AZ308"/>
      <c r="BA308"/>
      <c r="BB308"/>
      <c r="BC308"/>
      <c r="BD308"/>
      <c r="BE308"/>
      <c r="BF308"/>
      <c r="BG308"/>
      <c r="BH308"/>
      <c r="BI308"/>
      <c r="BJ308"/>
      <c r="BK308"/>
      <c r="BL308"/>
      <c r="BM308"/>
      <c r="BN308"/>
      <c r="BO308"/>
      <c r="BP308"/>
      <c r="BQ308"/>
      <c r="BR308"/>
      <c r="BS308"/>
      <c r="BT308"/>
    </row>
    <row r="309" spans="9:72" ht="15" hidden="1" x14ac:dyDescent="0.25">
      <c r="I309" s="16">
        <v>195</v>
      </c>
      <c r="J309" s="14">
        <f t="shared" si="100"/>
        <v>7498942.0933245681</v>
      </c>
      <c r="K309" s="14" t="str">
        <f t="shared" si="115"/>
        <v>47117242.7801675j</v>
      </c>
      <c r="L309" s="14">
        <f t="shared" si="101"/>
        <v>-898.7461203045641</v>
      </c>
      <c r="M309" s="14" t="str">
        <f t="shared" si="102"/>
        <v>47.1172427801675j</v>
      </c>
      <c r="N309" s="14" t="str">
        <f t="shared" si="103"/>
        <v>-0.00289715815577911-0.000151885055316988j</v>
      </c>
      <c r="O309" s="14">
        <f t="shared" si="104"/>
        <v>-50.74863598632917</v>
      </c>
      <c r="P309" s="14">
        <f t="shared" si="105"/>
        <v>-176.99898567634963</v>
      </c>
      <c r="Q309" s="14"/>
      <c r="R309" s="14"/>
      <c r="S309" s="14"/>
      <c r="T309" s="14" t="str">
        <f t="shared" si="106"/>
        <v>1.1+2.59144835290921j</v>
      </c>
      <c r="U309" s="14" t="str">
        <f t="shared" si="107"/>
        <v>1+2593.80421504822j</v>
      </c>
      <c r="V309" s="96" t="str">
        <f t="shared" si="116"/>
        <v>0.000999255086465842-0.000423702274264792j</v>
      </c>
      <c r="W309" s="14">
        <f t="shared" si="117"/>
        <v>-22.977825034133897</v>
      </c>
      <c r="X309" s="14"/>
      <c r="Y309" s="14"/>
      <c r="Z309" s="14"/>
      <c r="AA309" s="14" t="str">
        <f t="shared" si="108"/>
        <v>25-0.0167115376100611j</v>
      </c>
      <c r="AB309" s="14">
        <f t="shared" si="109"/>
        <v>27.958802114045177</v>
      </c>
      <c r="AC309" s="14">
        <f t="shared" si="110"/>
        <v>-3.8300017264556521E-2</v>
      </c>
      <c r="AD309" s="14"/>
      <c r="AE309" s="14" t="str">
        <f t="shared" si="111"/>
        <v>33137.25490188-0.0517383918124214j</v>
      </c>
      <c r="AF309" s="14" t="str">
        <f t="shared" si="112"/>
        <v>0.231818181818282+2.78040407240534E-07j</v>
      </c>
      <c r="AG309" s="14">
        <f t="shared" si="118"/>
        <v>-12.697050094475394</v>
      </c>
      <c r="AH309" s="14">
        <f t="shared" si="119"/>
        <v>6.8719984532797658E-5</v>
      </c>
      <c r="AI309" s="14"/>
      <c r="AJ309" s="14"/>
      <c r="AK309" s="14"/>
      <c r="AL309" s="14" t="str">
        <f t="shared" si="113"/>
        <v>-0.000017146641931888+6.24596566001373E-06j</v>
      </c>
      <c r="AM309" s="14">
        <f t="shared" si="120"/>
        <v>-94.775304443860648</v>
      </c>
      <c r="AN309" s="14">
        <f t="shared" si="121"/>
        <v>159.98495799223639</v>
      </c>
      <c r="AO309" s="14">
        <f t="shared" si="114"/>
        <v>-20.015042007763604</v>
      </c>
      <c r="AP309" s="14">
        <f t="shared" si="122"/>
        <v>94.775304443860648</v>
      </c>
      <c r="AQ309" s="28">
        <f t="shared" si="123"/>
        <v>20.015042007763604</v>
      </c>
      <c r="AR309" s="14"/>
      <c r="AS309" s="17"/>
      <c r="AU309"/>
      <c r="AV309"/>
      <c r="AW309"/>
      <c r="AX309"/>
      <c r="AY309"/>
      <c r="AZ309"/>
      <c r="BA309"/>
      <c r="BB309"/>
      <c r="BC309"/>
      <c r="BD309"/>
      <c r="BE309"/>
      <c r="BF309"/>
      <c r="BG309"/>
      <c r="BH309"/>
      <c r="BI309"/>
      <c r="BJ309"/>
      <c r="BK309"/>
      <c r="BL309"/>
      <c r="BM309"/>
      <c r="BN309"/>
      <c r="BO309"/>
      <c r="BP309"/>
      <c r="BQ309"/>
      <c r="BR309"/>
      <c r="BS309"/>
      <c r="BT309"/>
    </row>
    <row r="310" spans="9:72" ht="15" hidden="1" x14ac:dyDescent="0.25">
      <c r="I310" s="16">
        <v>196</v>
      </c>
      <c r="J310" s="14">
        <f t="shared" si="100"/>
        <v>7943282.3472428238</v>
      </c>
      <c r="K310" s="14" t="str">
        <f t="shared" si="115"/>
        <v>49909114.9349751j</v>
      </c>
      <c r="L310" s="14">
        <f t="shared" si="101"/>
        <v>-1008.5317511683143</v>
      </c>
      <c r="M310" s="14" t="str">
        <f t="shared" si="102"/>
        <v>49.9091149349751j</v>
      </c>
      <c r="N310" s="14" t="str">
        <f t="shared" si="103"/>
        <v>-0.00258255383626427-0.000127802596289667j</v>
      </c>
      <c r="O310" s="14">
        <f t="shared" si="104"/>
        <v>-51.748389657905648</v>
      </c>
      <c r="P310" s="14">
        <f t="shared" si="105"/>
        <v>-177.16692038901007</v>
      </c>
      <c r="Q310" s="14"/>
      <c r="R310" s="14"/>
      <c r="S310" s="14"/>
      <c r="T310" s="14" t="str">
        <f t="shared" si="106"/>
        <v>1.1+2.74500132142364j</v>
      </c>
      <c r="U310" s="14" t="str">
        <f t="shared" si="107"/>
        <v>1+2747.49677717038j</v>
      </c>
      <c r="V310" s="96" t="str">
        <f t="shared" si="116"/>
        <v>0.000999237322126323-0.000400000746792403j</v>
      </c>
      <c r="W310" s="14">
        <f t="shared" si="117"/>
        <v>-21.81652465915781</v>
      </c>
      <c r="X310" s="14"/>
      <c r="Y310" s="14"/>
      <c r="Z310" s="14"/>
      <c r="AA310" s="14" t="str">
        <f t="shared" si="108"/>
        <v>25-0.0157767088402394j</v>
      </c>
      <c r="AB310" s="14">
        <f t="shared" si="109"/>
        <v>27.958801903006311</v>
      </c>
      <c r="AC310" s="14">
        <f t="shared" si="110"/>
        <v>-3.6157548446217026E-2</v>
      </c>
      <c r="AD310" s="14"/>
      <c r="AE310" s="14" t="str">
        <f t="shared" si="111"/>
        <v>33137.2549018701-0.0548040842619733j</v>
      </c>
      <c r="AF310" s="14" t="str">
        <f t="shared" si="112"/>
        <v>0.231818181818295+2.94515337119343E-07j</v>
      </c>
      <c r="AG310" s="14">
        <f t="shared" si="118"/>
        <v>-12.697050094474147</v>
      </c>
      <c r="AH310" s="14">
        <f t="shared" si="119"/>
        <v>7.279189961048249E-5</v>
      </c>
      <c r="AI310" s="14"/>
      <c r="AJ310" s="14"/>
      <c r="AK310" s="14"/>
      <c r="AL310" s="14" t="str">
        <f t="shared" si="113"/>
        <v>-0.0000152486241536477+5.25633691987997E-06j</v>
      </c>
      <c r="AM310" s="14">
        <f t="shared" si="120"/>
        <v>-95.847768101595406</v>
      </c>
      <c r="AN310" s="14">
        <f t="shared" si="121"/>
        <v>160.98047019528559</v>
      </c>
      <c r="AO310" s="14">
        <f t="shared" si="114"/>
        <v>-19.019529804714413</v>
      </c>
      <c r="AP310" s="14">
        <f t="shared" si="122"/>
        <v>95.847768101595406</v>
      </c>
      <c r="AQ310" s="28">
        <f t="shared" si="123"/>
        <v>19.019529804714413</v>
      </c>
      <c r="AR310" s="14"/>
      <c r="AS310" s="17"/>
      <c r="AU310"/>
      <c r="AV310"/>
      <c r="AW310"/>
      <c r="AX310"/>
      <c r="AY310"/>
      <c r="AZ310"/>
      <c r="BA310"/>
      <c r="BB310"/>
      <c r="BC310"/>
      <c r="BD310"/>
      <c r="BE310"/>
      <c r="BF310"/>
      <c r="BG310"/>
      <c r="BH310"/>
      <c r="BI310"/>
      <c r="BJ310"/>
      <c r="BK310"/>
      <c r="BL310"/>
      <c r="BM310"/>
      <c r="BN310"/>
      <c r="BO310"/>
      <c r="BP310"/>
      <c r="BQ310"/>
      <c r="BR310"/>
      <c r="BS310"/>
      <c r="BT310"/>
    </row>
    <row r="311" spans="9:72" ht="15" hidden="1" x14ac:dyDescent="0.25">
      <c r="I311" s="16">
        <v>197</v>
      </c>
      <c r="J311" s="14">
        <f t="shared" si="100"/>
        <v>8413951.416451972</v>
      </c>
      <c r="K311" s="14" t="str">
        <f t="shared" si="115"/>
        <v>52866415.9151739j</v>
      </c>
      <c r="L311" s="14">
        <f t="shared" si="101"/>
        <v>-1131.7132550146255</v>
      </c>
      <c r="M311" s="14" t="str">
        <f t="shared" si="102"/>
        <v>52.8664159151739j</v>
      </c>
      <c r="N311" s="14" t="str">
        <f t="shared" si="103"/>
        <v>-0.00230206803855674-0.000107537917270215j</v>
      </c>
      <c r="O311" s="14">
        <f t="shared" si="104"/>
        <v>-52.748170212588377</v>
      </c>
      <c r="P311" s="14">
        <f t="shared" si="105"/>
        <v>-177.32545138581406</v>
      </c>
      <c r="Q311" s="14"/>
      <c r="R311" s="14"/>
      <c r="S311" s="14"/>
      <c r="T311" s="14" t="str">
        <f t="shared" si="106"/>
        <v>1.1+2.90765287533457j</v>
      </c>
      <c r="U311" s="14" t="str">
        <f t="shared" si="107"/>
        <v>1+2910.29619613032j</v>
      </c>
      <c r="V311" s="96" t="str">
        <f t="shared" si="116"/>
        <v>0.000999221489641573-0.000377625060972023j</v>
      </c>
      <c r="W311" s="14">
        <f t="shared" si="117"/>
        <v>-20.702545074610711</v>
      </c>
      <c r="X311" s="14"/>
      <c r="Y311" s="14"/>
      <c r="Z311" s="14"/>
      <c r="AA311" s="14" t="str">
        <f t="shared" si="108"/>
        <v>25-0.0148941735726243j</v>
      </c>
      <c r="AB311" s="14">
        <f t="shared" si="109"/>
        <v>27.958801714917708</v>
      </c>
      <c r="AC311" s="14">
        <f t="shared" si="110"/>
        <v>-3.4134927363269639E-2</v>
      </c>
      <c r="AD311" s="14"/>
      <c r="AE311" s="14" t="str">
        <f t="shared" si="111"/>
        <v>33137.2549018591-0.0580514304094058j</v>
      </c>
      <c r="AF311" s="14" t="str">
        <f t="shared" si="112"/>
        <v>0.231818181818308+3.11966467965502E-07j</v>
      </c>
      <c r="AG311" s="14">
        <f t="shared" si="118"/>
        <v>-12.697050094472804</v>
      </c>
      <c r="AH311" s="14">
        <f t="shared" si="119"/>
        <v>7.7105090825123682E-5</v>
      </c>
      <c r="AI311" s="14"/>
      <c r="AJ311" s="14"/>
      <c r="AK311" s="14"/>
      <c r="AL311" s="14" t="str">
        <f t="shared" si="113"/>
        <v>-0.0000135638672775996+4.42341463013819E-06j</v>
      </c>
      <c r="AM311" s="14">
        <f t="shared" si="120"/>
        <v>-96.913393640268239</v>
      </c>
      <c r="AN311" s="14">
        <f t="shared" si="121"/>
        <v>161.9379457173028</v>
      </c>
      <c r="AO311" s="14">
        <f t="shared" si="114"/>
        <v>-18.062054282697183</v>
      </c>
      <c r="AP311" s="14">
        <f t="shared" si="122"/>
        <v>96.913393640268239</v>
      </c>
      <c r="AQ311" s="28">
        <f t="shared" si="123"/>
        <v>18.062054282697183</v>
      </c>
      <c r="AR311" s="14"/>
      <c r="AS311" s="17"/>
      <c r="AU311"/>
      <c r="AV311"/>
      <c r="AW311"/>
      <c r="AX311"/>
      <c r="AY311"/>
      <c r="AZ311"/>
      <c r="BA311"/>
      <c r="BB311"/>
      <c r="BC311"/>
      <c r="BD311"/>
      <c r="BE311"/>
      <c r="BF311"/>
      <c r="BG311"/>
      <c r="BH311"/>
      <c r="BI311"/>
      <c r="BJ311"/>
      <c r="BK311"/>
      <c r="BL311"/>
      <c r="BM311"/>
      <c r="BN311"/>
      <c r="BO311"/>
      <c r="BP311"/>
      <c r="BQ311"/>
      <c r="BR311"/>
      <c r="BS311"/>
      <c r="BT311"/>
    </row>
    <row r="312" spans="9:72" ht="15" hidden="1" x14ac:dyDescent="0.25">
      <c r="I312" s="16">
        <v>198</v>
      </c>
      <c r="J312" s="14">
        <f t="shared" si="100"/>
        <v>8912509.3813374601</v>
      </c>
      <c r="K312" s="14" t="str">
        <f t="shared" si="115"/>
        <v>55998947.9949198j</v>
      </c>
      <c r="L312" s="14">
        <f t="shared" si="101"/>
        <v>-1269.925175558853</v>
      </c>
      <c r="M312" s="14" t="str">
        <f t="shared" si="102"/>
        <v>55.9989479949198j</v>
      </c>
      <c r="N312" s="14" t="str">
        <f t="shared" si="103"/>
        <v>-0.00205200982651463-0.0000904859544260072j</v>
      </c>
      <c r="O312" s="14">
        <f t="shared" si="104"/>
        <v>-53.747974707312792</v>
      </c>
      <c r="P312" s="14">
        <f t="shared" si="105"/>
        <v>-177.47510622011663</v>
      </c>
      <c r="Q312" s="14"/>
      <c r="R312" s="14"/>
      <c r="S312" s="14"/>
      <c r="T312" s="14" t="str">
        <f t="shared" si="106"/>
        <v>1.1+3.07994213972059j</v>
      </c>
      <c r="U312" s="14" t="str">
        <f t="shared" si="107"/>
        <v>1+3082.74208712033j</v>
      </c>
      <c r="V312" s="96" t="str">
        <f t="shared" si="116"/>
        <v>0.000999207378924302-0.0003565010505461j</v>
      </c>
      <c r="W312" s="14">
        <f t="shared" si="117"/>
        <v>-19.635579009941189</v>
      </c>
      <c r="X312" s="14"/>
      <c r="Y312" s="14"/>
      <c r="Z312" s="14"/>
      <c r="AA312" s="14" t="str">
        <f t="shared" si="108"/>
        <v>25-0.0140610065545264j</v>
      </c>
      <c r="AB312" s="14">
        <f t="shared" si="109"/>
        <v>27.958801547283564</v>
      </c>
      <c r="AC312" s="14">
        <f t="shared" si="110"/>
        <v>-3.2225449853150234E-2</v>
      </c>
      <c r="AD312" s="14"/>
      <c r="AE312" s="14" t="str">
        <f t="shared" si="111"/>
        <v>33137.2549018467-0.0614911939130102j</v>
      </c>
      <c r="AF312" s="14" t="str">
        <f t="shared" si="112"/>
        <v>0.231818181818324+3.30451643322852E-07j</v>
      </c>
      <c r="AG312" s="14">
        <f t="shared" si="118"/>
        <v>-12.697050094471244</v>
      </c>
      <c r="AH312" s="14">
        <f t="shared" si="119"/>
        <v>8.1673854686631963E-5</v>
      </c>
      <c r="AI312" s="14"/>
      <c r="AJ312" s="14"/>
      <c r="AK312" s="14"/>
      <c r="AL312" s="14" t="str">
        <f t="shared" si="113"/>
        <v>-0.0000120677707784612+0.0000037224078136726j</v>
      </c>
      <c r="AM312" s="14">
        <f t="shared" si="120"/>
        <v>-97.972735905690627</v>
      </c>
      <c r="AN312" s="14">
        <f t="shared" si="121"/>
        <v>162.85717099394373</v>
      </c>
      <c r="AO312" s="14">
        <f t="shared" si="114"/>
        <v>-17.142829006056278</v>
      </c>
      <c r="AP312" s="14">
        <f t="shared" si="122"/>
        <v>97.972735905690627</v>
      </c>
      <c r="AQ312" s="28">
        <f t="shared" si="123"/>
        <v>17.142829006056278</v>
      </c>
      <c r="AR312" s="14"/>
      <c r="AS312" s="17"/>
      <c r="AU312"/>
      <c r="AV312"/>
      <c r="AW312"/>
      <c r="AX312"/>
      <c r="AY312"/>
      <c r="AZ312"/>
      <c r="BA312"/>
      <c r="BB312"/>
      <c r="BC312"/>
      <c r="BD312"/>
      <c r="BE312"/>
      <c r="BF312"/>
      <c r="BG312"/>
      <c r="BH312"/>
      <c r="BI312"/>
      <c r="BJ312"/>
      <c r="BK312"/>
      <c r="BL312"/>
      <c r="BM312"/>
      <c r="BN312"/>
      <c r="BO312"/>
      <c r="BP312"/>
      <c r="BQ312"/>
      <c r="BR312"/>
      <c r="BS312"/>
      <c r="BT312"/>
    </row>
    <row r="313" spans="9:72" ht="15" hidden="1" x14ac:dyDescent="0.25">
      <c r="I313" s="16">
        <v>199</v>
      </c>
      <c r="J313" s="14">
        <f t="shared" si="100"/>
        <v>9440608.7628592551</v>
      </c>
      <c r="K313" s="14" t="str">
        <f t="shared" si="115"/>
        <v>59317094.2696281j</v>
      </c>
      <c r="L313" s="14">
        <f t="shared" si="101"/>
        <v>-1425.0015010139996</v>
      </c>
      <c r="M313" s="14" t="str">
        <f t="shared" si="102"/>
        <v>59.3170942696281j</v>
      </c>
      <c r="N313" s="14" t="str">
        <f t="shared" si="103"/>
        <v>-0.00182908565398387-0.000076137496056939j</v>
      </c>
      <c r="O313" s="14">
        <f t="shared" si="104"/>
        <v>-54.747800523088017</v>
      </c>
      <c r="P313" s="14">
        <f t="shared" si="105"/>
        <v>-177.61638269470976</v>
      </c>
      <c r="Q313" s="14"/>
      <c r="R313" s="14"/>
      <c r="S313" s="14"/>
      <c r="T313" s="14" t="str">
        <f t="shared" si="106"/>
        <v>1.1+3.26244018482954j</v>
      </c>
      <c r="U313" s="14" t="str">
        <f t="shared" si="107"/>
        <v>1+3265.40603954303j</v>
      </c>
      <c r="V313" s="96" t="str">
        <f t="shared" si="116"/>
        <v>0.000999194802733987-0.000336558698026743j</v>
      </c>
      <c r="W313" s="14">
        <f t="shared" si="117"/>
        <v>-18.61506460098931</v>
      </c>
      <c r="X313" s="14"/>
      <c r="Y313" s="14"/>
      <c r="Z313" s="14"/>
      <c r="AA313" s="14" t="str">
        <f t="shared" si="108"/>
        <v>25-0.0132744461693283j</v>
      </c>
      <c r="AB313" s="14">
        <f t="shared" si="109"/>
        <v>27.958801397879469</v>
      </c>
      <c r="AC313" s="14">
        <f t="shared" si="110"/>
        <v>-3.0422786775936916E-2</v>
      </c>
      <c r="AD313" s="14"/>
      <c r="AE313" s="14" t="str">
        <f t="shared" si="111"/>
        <v>33137.2549018328-0.0651347762179277j</v>
      </c>
      <c r="AF313" s="14" t="str">
        <f t="shared" si="112"/>
        <v>0.231818181818341+3.5003213418068E-07j</v>
      </c>
      <c r="AG313" s="14">
        <f t="shared" si="118"/>
        <v>-12.697050094469532</v>
      </c>
      <c r="AH313" s="14">
        <f t="shared" si="119"/>
        <v>8.6513334826388081E-5</v>
      </c>
      <c r="AI313" s="14"/>
      <c r="AJ313" s="14"/>
      <c r="AK313" s="14"/>
      <c r="AL313" s="14" t="str">
        <f t="shared" si="113"/>
        <v>-0.0000107386988563072+0.0000031324415950246j</v>
      </c>
      <c r="AM313" s="14">
        <f t="shared" si="120"/>
        <v>-99.026321572556441</v>
      </c>
      <c r="AN313" s="14">
        <f t="shared" si="121"/>
        <v>163.73821643085978</v>
      </c>
      <c r="AO313" s="14">
        <f t="shared" si="114"/>
        <v>-16.261783569140231</v>
      </c>
      <c r="AP313" s="14">
        <f t="shared" si="122"/>
        <v>99.026321572556441</v>
      </c>
      <c r="AQ313" s="28">
        <f t="shared" si="123"/>
        <v>16.261783569140231</v>
      </c>
      <c r="AR313" s="14"/>
      <c r="AS313" s="17"/>
      <c r="AU313"/>
      <c r="AV313"/>
      <c r="AW313"/>
      <c r="AX313"/>
      <c r="AY313"/>
      <c r="AZ313"/>
      <c r="BA313"/>
      <c r="BB313"/>
      <c r="BC313"/>
      <c r="BD313"/>
      <c r="BE313"/>
      <c r="BF313"/>
      <c r="BG313"/>
      <c r="BH313"/>
      <c r="BI313"/>
      <c r="BJ313"/>
      <c r="BK313"/>
      <c r="BL313"/>
      <c r="BM313"/>
      <c r="BN313"/>
      <c r="BO313"/>
      <c r="BP313"/>
      <c r="BQ313"/>
      <c r="BR313"/>
      <c r="BS313"/>
      <c r="BT313"/>
    </row>
    <row r="314" spans="9:72" ht="15" hidden="1" x14ac:dyDescent="0.25">
      <c r="I314" s="16">
        <v>200</v>
      </c>
      <c r="J314" s="14">
        <f t="shared" si="100"/>
        <v>10000000</v>
      </c>
      <c r="K314" s="14" t="str">
        <f t="shared" si="115"/>
        <v>62831853.0717959j</v>
      </c>
      <c r="L314" s="14">
        <f t="shared" si="101"/>
        <v>-1599.000000000003</v>
      </c>
      <c r="M314" s="14" t="str">
        <f t="shared" si="102"/>
        <v>62.8318530717959j</v>
      </c>
      <c r="N314" s="14" t="str">
        <f t="shared" si="103"/>
        <v>-0.00163035697127502-0.0000640640085514261j</v>
      </c>
      <c r="O314" s="14">
        <f t="shared" si="104"/>
        <v>-55.747645328928009</v>
      </c>
      <c r="P314" s="14">
        <f t="shared" si="105"/>
        <v>-177.74975056380146</v>
      </c>
      <c r="Q314" s="14"/>
      <c r="R314" s="14"/>
      <c r="S314" s="14"/>
      <c r="T314" s="14" t="str">
        <f t="shared" si="106"/>
        <v>1.1+3.45575191894878j</v>
      </c>
      <c r="U314" s="14" t="str">
        <f t="shared" si="107"/>
        <v>1+3458.89351160236j</v>
      </c>
      <c r="V314" s="96" t="str">
        <f t="shared" si="116"/>
        <v>0.000999183594192337-0.000317731902621277j</v>
      </c>
      <c r="W314" s="14">
        <f t="shared" si="117"/>
        <v>-17.640222380706668</v>
      </c>
      <c r="X314" s="14"/>
      <c r="Y314" s="14"/>
      <c r="Z314" s="14"/>
      <c r="AA314" s="14" t="str">
        <f t="shared" si="108"/>
        <v>25-0.0125318852828264j</v>
      </c>
      <c r="AB314" s="14">
        <f t="shared" si="109"/>
        <v>27.958801264722926</v>
      </c>
      <c r="AC314" s="14">
        <f t="shared" si="110"/>
        <v>-2.8720963036283166E-2</v>
      </c>
      <c r="AD314" s="14"/>
      <c r="AE314" s="14" t="str">
        <f t="shared" si="111"/>
        <v>33137.2549018171-0.0689942543473966j</v>
      </c>
      <c r="AF314" s="14" t="str">
        <f t="shared" si="112"/>
        <v>0.231818181818361+3.70772842062634E-07j</v>
      </c>
      <c r="AG314" s="14">
        <f t="shared" si="118"/>
        <v>-12.697050094467574</v>
      </c>
      <c r="AH314" s="14">
        <f t="shared" si="119"/>
        <v>9.1639572192343279E-5</v>
      </c>
      <c r="AI314" s="14"/>
      <c r="AJ314" s="14"/>
      <c r="AK314" s="14"/>
      <c r="AL314" s="14" t="str">
        <f t="shared" si="113"/>
        <v>-9.55759857409411E-06+2.63594005731327E-06j</v>
      </c>
      <c r="AM314" s="14">
        <f t="shared" si="120"/>
        <v>-100.07464726942963</v>
      </c>
      <c r="AN314" s="14">
        <f t="shared" si="121"/>
        <v>164.5813977320278</v>
      </c>
      <c r="AO314" s="14">
        <f t="shared" si="114"/>
        <v>-15.418602267972192</v>
      </c>
      <c r="AP314" s="14">
        <f t="shared" si="122"/>
        <v>100.07464726942963</v>
      </c>
      <c r="AQ314" s="28">
        <f t="shared" si="123"/>
        <v>15.418602267972192</v>
      </c>
      <c r="AR314" s="14"/>
      <c r="AS314" s="17"/>
      <c r="AU314"/>
      <c r="AV314"/>
      <c r="AW314"/>
      <c r="AX314"/>
      <c r="AY314"/>
      <c r="AZ314"/>
      <c r="BA314"/>
      <c r="BB314"/>
      <c r="BC314"/>
      <c r="BD314"/>
      <c r="BE314"/>
      <c r="BF314"/>
      <c r="BG314"/>
      <c r="BH314"/>
      <c r="BI314"/>
      <c r="BJ314"/>
      <c r="BK314"/>
      <c r="BL314"/>
      <c r="BM314"/>
      <c r="BN314"/>
      <c r="BO314"/>
      <c r="BP314"/>
      <c r="BQ314"/>
      <c r="BR314"/>
      <c r="BS314"/>
      <c r="BT314"/>
    </row>
    <row r="315" spans="9:72" ht="15" hidden="1" x14ac:dyDescent="0.25">
      <c r="I315" s="16"/>
      <c r="J315" s="14"/>
      <c r="K315" s="14"/>
      <c r="L315" s="14"/>
      <c r="M315" s="14"/>
      <c r="N315" s="14"/>
      <c r="O315" s="14"/>
      <c r="P315" s="14"/>
      <c r="Q315" s="14"/>
      <c r="R315" s="14"/>
      <c r="S315" s="14"/>
      <c r="T315" s="14"/>
      <c r="U315" s="14"/>
      <c r="V315" s="96"/>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7"/>
      <c r="AU315"/>
      <c r="AV315"/>
      <c r="AW315"/>
      <c r="AX315"/>
      <c r="AY315"/>
      <c r="AZ315"/>
      <c r="BA315"/>
      <c r="BB315"/>
      <c r="BC315"/>
      <c r="BD315"/>
      <c r="BE315"/>
      <c r="BF315"/>
      <c r="BG315"/>
      <c r="BH315"/>
      <c r="BI315"/>
      <c r="BJ315"/>
      <c r="BK315"/>
      <c r="BL315"/>
      <c r="BM315"/>
      <c r="BN315"/>
      <c r="BO315"/>
      <c r="BP315"/>
      <c r="BQ315"/>
      <c r="BR315"/>
      <c r="BS315"/>
      <c r="BT315"/>
    </row>
    <row r="316" spans="9:72" ht="15" hidden="1" x14ac:dyDescent="0.25">
      <c r="I316" s="16"/>
      <c r="J316" s="14"/>
      <c r="K316" s="14"/>
      <c r="L316" s="14"/>
      <c r="M316" s="14"/>
      <c r="N316" s="14"/>
      <c r="O316" s="14"/>
      <c r="P316" s="14"/>
      <c r="Q316" s="14"/>
      <c r="R316" s="14"/>
      <c r="S316" s="14"/>
      <c r="T316" s="14"/>
      <c r="U316" s="14"/>
      <c r="V316" s="96"/>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7"/>
      <c r="AU316"/>
      <c r="AV316"/>
      <c r="AW316"/>
      <c r="AX316"/>
      <c r="AY316"/>
      <c r="AZ316"/>
      <c r="BA316"/>
      <c r="BB316"/>
      <c r="BC316"/>
      <c r="BD316"/>
      <c r="BE316"/>
      <c r="BF316"/>
      <c r="BG316"/>
      <c r="BH316"/>
      <c r="BI316"/>
      <c r="BJ316"/>
      <c r="BK316"/>
      <c r="BL316"/>
      <c r="BM316"/>
      <c r="BN316"/>
      <c r="BO316"/>
      <c r="BP316"/>
      <c r="BQ316"/>
      <c r="BR316"/>
      <c r="BS316"/>
      <c r="BT316"/>
    </row>
    <row r="317" spans="9:72" ht="15" hidden="1" x14ac:dyDescent="0.25">
      <c r="I317" s="16"/>
      <c r="J317" s="14"/>
      <c r="K317" s="14"/>
      <c r="L317" s="14"/>
      <c r="M317" s="14"/>
      <c r="N317" s="14"/>
      <c r="O317" s="14"/>
      <c r="P317" s="14"/>
      <c r="Q317" s="14"/>
      <c r="R317" s="14"/>
      <c r="S317" s="14"/>
      <c r="T317" s="14"/>
      <c r="U317" s="14"/>
      <c r="V317" s="96"/>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7"/>
      <c r="AU317"/>
      <c r="AV317"/>
      <c r="AW317"/>
      <c r="AX317"/>
      <c r="AY317"/>
      <c r="AZ317"/>
      <c r="BA317"/>
      <c r="BB317"/>
      <c r="BC317"/>
      <c r="BD317"/>
      <c r="BE317"/>
      <c r="BF317"/>
      <c r="BG317"/>
      <c r="BH317"/>
      <c r="BI317"/>
      <c r="BJ317"/>
      <c r="BK317"/>
      <c r="BL317"/>
      <c r="BM317"/>
      <c r="BN317"/>
      <c r="BO317"/>
      <c r="BP317"/>
      <c r="BQ317"/>
      <c r="BR317"/>
      <c r="BS317"/>
      <c r="BT317"/>
    </row>
    <row r="318" spans="9:72" ht="15" hidden="1" x14ac:dyDescent="0.25">
      <c r="I318" s="25"/>
      <c r="J318" s="26"/>
      <c r="K318" s="26"/>
      <c r="L318" s="26"/>
      <c r="M318" s="26"/>
      <c r="N318" s="26"/>
      <c r="O318" s="26"/>
      <c r="P318" s="26"/>
      <c r="Q318" s="26"/>
      <c r="R318" s="26"/>
      <c r="S318" s="26"/>
      <c r="T318" s="26"/>
      <c r="U318" s="26"/>
      <c r="V318" s="9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7"/>
      <c r="AT318" s="3"/>
      <c r="AU318"/>
      <c r="AV318"/>
      <c r="AW318"/>
      <c r="AX318"/>
      <c r="AY318"/>
      <c r="AZ318"/>
      <c r="BA318"/>
      <c r="BB318"/>
      <c r="BC318"/>
      <c r="BD318"/>
      <c r="BE318"/>
      <c r="BF318"/>
      <c r="BG318"/>
      <c r="BH318"/>
      <c r="BI318"/>
      <c r="BJ318"/>
      <c r="BK318"/>
      <c r="BL318"/>
      <c r="BM318"/>
      <c r="BN318"/>
      <c r="BO318"/>
      <c r="BP318"/>
      <c r="BQ318"/>
      <c r="BR318"/>
      <c r="BS318"/>
      <c r="BT318"/>
    </row>
    <row r="319" spans="9:72" ht="15" hidden="1" x14ac:dyDescent="0.25">
      <c r="V319" s="30"/>
      <c r="AU319"/>
      <c r="AV319"/>
      <c r="AW319"/>
      <c r="AX319"/>
      <c r="AY319"/>
      <c r="AZ319"/>
      <c r="BA319"/>
      <c r="BB319"/>
      <c r="BC319"/>
      <c r="BD319"/>
      <c r="BE319"/>
      <c r="BF319"/>
      <c r="BG319"/>
      <c r="BH319"/>
      <c r="BI319"/>
      <c r="BJ319"/>
      <c r="BK319"/>
      <c r="BL319"/>
      <c r="BM319"/>
      <c r="BN319"/>
      <c r="BO319"/>
      <c r="BP319"/>
      <c r="BQ319"/>
      <c r="BR319"/>
      <c r="BS319"/>
      <c r="BT319"/>
    </row>
    <row r="320" spans="9:72" ht="15" hidden="1" x14ac:dyDescent="0.25">
      <c r="V320" s="30"/>
      <c r="AU320"/>
      <c r="AV320"/>
      <c r="AW320"/>
      <c r="AX320"/>
      <c r="AY320"/>
      <c r="AZ320"/>
      <c r="BA320"/>
      <c r="BB320"/>
      <c r="BC320"/>
      <c r="BD320"/>
      <c r="BE320"/>
      <c r="BF320"/>
      <c r="BG320"/>
      <c r="BH320"/>
      <c r="BI320"/>
      <c r="BJ320"/>
      <c r="BK320"/>
      <c r="BL320"/>
      <c r="BM320"/>
      <c r="BN320"/>
      <c r="BO320"/>
      <c r="BP320"/>
      <c r="BQ320"/>
      <c r="BR320"/>
      <c r="BS320"/>
      <c r="BT320"/>
    </row>
    <row r="321" spans="2:72" ht="23.25" x14ac:dyDescent="0.25">
      <c r="B321" s="44" t="s">
        <v>110</v>
      </c>
      <c r="C321" s="30"/>
      <c r="D321" s="30"/>
      <c r="E321" s="30"/>
      <c r="F321" s="30"/>
      <c r="G321" s="30"/>
      <c r="H321" s="30"/>
      <c r="I321" s="30"/>
      <c r="J321" s="30"/>
      <c r="K321" s="30"/>
      <c r="V321" s="30"/>
      <c r="AU321"/>
      <c r="AV321"/>
      <c r="AW321"/>
      <c r="AX321"/>
      <c r="AY321"/>
      <c r="AZ321"/>
      <c r="BA321"/>
      <c r="BB321"/>
      <c r="BC321"/>
      <c r="BD321"/>
      <c r="BE321"/>
      <c r="BF321"/>
      <c r="BG321"/>
      <c r="BH321"/>
      <c r="BI321"/>
      <c r="BJ321"/>
      <c r="BK321"/>
      <c r="BL321"/>
      <c r="BM321"/>
      <c r="BN321"/>
      <c r="BO321"/>
      <c r="BP321"/>
      <c r="BQ321"/>
      <c r="BR321"/>
      <c r="BS321"/>
      <c r="BT321"/>
    </row>
    <row r="322" spans="2:72" ht="18.75" thickBot="1" x14ac:dyDescent="0.3">
      <c r="B322" s="174" t="s">
        <v>111</v>
      </c>
      <c r="C322" s="174"/>
      <c r="D322" s="174"/>
      <c r="E322" s="174"/>
      <c r="F322" s="30"/>
      <c r="G322" s="30"/>
      <c r="H322" s="30"/>
      <c r="I322" s="30"/>
      <c r="J322" s="30"/>
      <c r="K322" s="30"/>
      <c r="M322" s="81" t="s">
        <v>192</v>
      </c>
      <c r="N322" s="81"/>
      <c r="O322" s="81"/>
      <c r="P322" s="81"/>
      <c r="Q322" s="81"/>
      <c r="V322" s="30"/>
      <c r="AU322"/>
      <c r="AV322"/>
      <c r="AW322"/>
      <c r="AX322"/>
      <c r="AY322"/>
      <c r="AZ322"/>
      <c r="BA322"/>
      <c r="BB322"/>
      <c r="BC322"/>
      <c r="BD322"/>
      <c r="BE322"/>
      <c r="BF322"/>
      <c r="BG322"/>
      <c r="BH322"/>
      <c r="BI322"/>
      <c r="BJ322"/>
      <c r="BK322"/>
      <c r="BL322"/>
      <c r="BM322"/>
      <c r="BN322"/>
      <c r="BO322"/>
      <c r="BP322"/>
      <c r="BQ322"/>
      <c r="BR322"/>
      <c r="BS322"/>
      <c r="BT322"/>
    </row>
    <row r="323" spans="2:72" ht="21" thickBot="1" x14ac:dyDescent="0.3">
      <c r="B323" s="136" t="s">
        <v>3</v>
      </c>
      <c r="C323" s="137"/>
      <c r="D323" s="137"/>
      <c r="E323" s="137"/>
      <c r="F323" s="137"/>
      <c r="G323" s="137"/>
      <c r="H323" s="137"/>
      <c r="I323" s="137"/>
      <c r="J323" s="138"/>
      <c r="K323" s="94"/>
      <c r="M323" s="136" t="s">
        <v>188</v>
      </c>
      <c r="N323" s="137"/>
      <c r="O323" s="137"/>
      <c r="P323" s="137"/>
      <c r="Q323" s="137"/>
      <c r="R323" s="137"/>
      <c r="S323" s="137"/>
      <c r="T323" s="138"/>
      <c r="U323" s="94"/>
      <c r="V323" s="94"/>
      <c r="AU323"/>
      <c r="AV323"/>
      <c r="AW323"/>
      <c r="AX323"/>
      <c r="AY323"/>
      <c r="AZ323"/>
      <c r="BA323"/>
      <c r="BB323"/>
      <c r="BC323"/>
      <c r="BD323"/>
      <c r="BE323"/>
      <c r="BF323"/>
      <c r="BG323"/>
      <c r="BH323"/>
      <c r="BI323"/>
      <c r="BJ323"/>
      <c r="BK323"/>
      <c r="BL323"/>
      <c r="BM323"/>
      <c r="BN323"/>
      <c r="BO323"/>
      <c r="BP323"/>
      <c r="BQ323"/>
      <c r="BR323"/>
      <c r="BS323"/>
      <c r="BT323"/>
    </row>
    <row r="324" spans="2:72" ht="15.75" thickBot="1" x14ac:dyDescent="0.3">
      <c r="B324" s="34" t="s">
        <v>7</v>
      </c>
      <c r="C324" s="80">
        <v>100</v>
      </c>
      <c r="D324" s="39"/>
      <c r="E324" s="39"/>
      <c r="F324" s="39"/>
      <c r="G324" s="39"/>
      <c r="H324" s="39"/>
      <c r="I324" s="39"/>
      <c r="J324" s="40"/>
      <c r="K324" s="30"/>
      <c r="M324" s="34" t="s">
        <v>189</v>
      </c>
      <c r="N324" s="80">
        <v>0</v>
      </c>
      <c r="O324" s="39"/>
      <c r="P324" s="39"/>
      <c r="Q324" s="39"/>
      <c r="R324" s="39"/>
      <c r="S324" s="39"/>
      <c r="T324" s="40"/>
      <c r="U324" s="30"/>
      <c r="V324" s="30"/>
      <c r="AU324"/>
      <c r="AV324"/>
      <c r="AW324"/>
      <c r="AX324"/>
      <c r="AY324"/>
      <c r="AZ324"/>
      <c r="BA324"/>
      <c r="BB324"/>
      <c r="BC324"/>
      <c r="BD324"/>
      <c r="BE324"/>
      <c r="BF324"/>
      <c r="BG324"/>
      <c r="BH324"/>
      <c r="BI324"/>
      <c r="BJ324"/>
      <c r="BK324"/>
      <c r="BL324"/>
      <c r="BM324"/>
      <c r="BN324"/>
      <c r="BO324"/>
      <c r="BP324"/>
      <c r="BQ324"/>
      <c r="BR324"/>
      <c r="BS324"/>
      <c r="BT324"/>
    </row>
    <row r="325" spans="2:72" ht="15.75" thickBot="1" x14ac:dyDescent="0.3">
      <c r="B325" s="34" t="s">
        <v>11</v>
      </c>
      <c r="C325" s="60">
        <v>10000000</v>
      </c>
      <c r="D325" s="30"/>
      <c r="E325" s="30"/>
      <c r="F325" s="30"/>
      <c r="G325" s="30"/>
      <c r="H325" s="30"/>
      <c r="I325" s="30"/>
      <c r="J325" s="41"/>
      <c r="K325" s="30"/>
      <c r="M325" s="34" t="s">
        <v>190</v>
      </c>
      <c r="N325" s="60">
        <v>3</v>
      </c>
      <c r="O325" s="30"/>
      <c r="P325" s="30"/>
      <c r="Q325" s="30"/>
      <c r="R325" s="30"/>
      <c r="S325" s="30"/>
      <c r="T325" s="41"/>
      <c r="U325" s="30"/>
      <c r="V325" s="30"/>
      <c r="AU325"/>
      <c r="AV325"/>
      <c r="AW325"/>
      <c r="AX325"/>
      <c r="AY325"/>
      <c r="AZ325"/>
      <c r="BA325"/>
      <c r="BB325"/>
      <c r="BC325"/>
      <c r="BD325"/>
      <c r="BE325"/>
      <c r="BF325"/>
      <c r="BG325"/>
      <c r="BH325"/>
      <c r="BI325"/>
      <c r="BJ325"/>
      <c r="BK325"/>
      <c r="BL325"/>
      <c r="BM325"/>
      <c r="BN325"/>
      <c r="BO325"/>
      <c r="BP325"/>
      <c r="BQ325"/>
      <c r="BR325"/>
      <c r="BS325"/>
      <c r="BT325"/>
    </row>
    <row r="326" spans="2:72" ht="15" x14ac:dyDescent="0.25">
      <c r="B326" s="38"/>
      <c r="C326" s="30"/>
      <c r="D326" s="30"/>
      <c r="E326" s="30"/>
      <c r="F326" s="30"/>
      <c r="G326" s="30"/>
      <c r="H326" s="30"/>
      <c r="I326" s="30"/>
      <c r="J326" s="41"/>
      <c r="K326" s="30"/>
      <c r="M326" s="38"/>
      <c r="N326" s="30"/>
      <c r="O326" s="30"/>
      <c r="P326" s="30"/>
      <c r="Q326" s="30"/>
      <c r="R326" s="30"/>
      <c r="S326" s="30"/>
      <c r="T326" s="41"/>
      <c r="U326" s="30"/>
      <c r="V326" s="30"/>
      <c r="AU326"/>
      <c r="AV326"/>
      <c r="AW326"/>
      <c r="AX326"/>
      <c r="AY326"/>
      <c r="AZ326"/>
      <c r="BA326"/>
      <c r="BB326"/>
      <c r="BC326"/>
      <c r="BD326"/>
      <c r="BE326"/>
      <c r="BF326"/>
      <c r="BG326"/>
      <c r="BH326"/>
      <c r="BI326"/>
      <c r="BJ326"/>
      <c r="BK326"/>
      <c r="BL326"/>
      <c r="BM326"/>
      <c r="BN326"/>
      <c r="BO326"/>
      <c r="BP326"/>
      <c r="BQ326"/>
      <c r="BR326"/>
      <c r="BS326"/>
      <c r="BT326"/>
    </row>
    <row r="327" spans="2:72" ht="15.75" thickBot="1" x14ac:dyDescent="0.3">
      <c r="B327" s="38"/>
      <c r="C327" s="30"/>
      <c r="D327" s="30"/>
      <c r="E327" s="30"/>
      <c r="F327" s="30"/>
      <c r="G327" s="30"/>
      <c r="H327" s="30"/>
      <c r="I327" s="30"/>
      <c r="J327" s="41"/>
      <c r="K327" s="30"/>
      <c r="M327" s="38"/>
      <c r="N327" s="30"/>
      <c r="O327" s="30"/>
      <c r="P327" s="30"/>
      <c r="Q327" s="30"/>
      <c r="R327" s="30"/>
      <c r="S327" s="30"/>
      <c r="T327" s="41"/>
      <c r="U327" s="30"/>
      <c r="V327" s="30"/>
      <c r="AU327"/>
      <c r="AV327"/>
      <c r="AW327"/>
      <c r="AX327"/>
      <c r="AY327"/>
      <c r="AZ327"/>
      <c r="BA327"/>
      <c r="BB327"/>
      <c r="BC327"/>
      <c r="BD327"/>
      <c r="BE327"/>
      <c r="BF327"/>
      <c r="BG327"/>
      <c r="BH327"/>
      <c r="BI327"/>
      <c r="BJ327"/>
      <c r="BK327"/>
      <c r="BL327"/>
      <c r="BM327"/>
      <c r="BN327"/>
      <c r="BO327"/>
      <c r="BP327"/>
      <c r="BQ327"/>
      <c r="BR327"/>
      <c r="BS327"/>
      <c r="BT327"/>
    </row>
    <row r="328" spans="2:72" ht="15.75" thickBot="1" x14ac:dyDescent="0.3">
      <c r="B328" s="34" t="s">
        <v>19</v>
      </c>
      <c r="C328" s="59">
        <f>fc</f>
        <v>47.315125896148103</v>
      </c>
      <c r="D328" s="30"/>
      <c r="E328" s="30"/>
      <c r="F328" s="30"/>
      <c r="G328" s="30"/>
      <c r="H328" s="30"/>
      <c r="I328" s="30"/>
      <c r="J328" s="41"/>
      <c r="K328" s="30"/>
      <c r="M328" s="34" t="s">
        <v>191</v>
      </c>
      <c r="N328" s="59">
        <f>BQ139</f>
        <v>90.876057239753365</v>
      </c>
      <c r="O328" s="30"/>
      <c r="P328" s="30"/>
      <c r="Q328" s="30"/>
      <c r="R328" s="30"/>
      <c r="S328" s="30"/>
      <c r="T328" s="41"/>
      <c r="U328" s="30"/>
      <c r="V328" s="30"/>
      <c r="AU328"/>
      <c r="AV328"/>
      <c r="AW328"/>
      <c r="AX328"/>
      <c r="AY328"/>
      <c r="AZ328"/>
      <c r="BA328"/>
      <c r="BB328"/>
      <c r="BC328"/>
      <c r="BD328"/>
      <c r="BE328"/>
      <c r="BF328"/>
      <c r="BG328"/>
      <c r="BH328"/>
      <c r="BI328"/>
      <c r="BJ328"/>
      <c r="BK328"/>
      <c r="BL328"/>
      <c r="BM328"/>
      <c r="BN328"/>
      <c r="BO328"/>
      <c r="BP328"/>
      <c r="BQ328"/>
      <c r="BR328"/>
      <c r="BS328"/>
      <c r="BT328"/>
    </row>
    <row r="329" spans="2:72" ht="15.75" thickBot="1" x14ac:dyDescent="0.3">
      <c r="B329" s="34" t="s">
        <v>22</v>
      </c>
      <c r="C329" s="59">
        <f>PM</f>
        <v>71.164309315776876</v>
      </c>
      <c r="D329" s="30"/>
      <c r="E329" s="30"/>
      <c r="F329" s="30"/>
      <c r="G329" s="30"/>
      <c r="H329" s="30"/>
      <c r="I329" s="30"/>
      <c r="J329" s="41"/>
      <c r="K329" s="30"/>
      <c r="M329" s="34" t="s">
        <v>194</v>
      </c>
      <c r="N329" s="59">
        <f>BP139</f>
        <v>0.99395854166666664</v>
      </c>
      <c r="O329" s="30"/>
      <c r="P329" s="30"/>
      <c r="Q329" s="30"/>
      <c r="R329" s="30"/>
      <c r="S329" s="30"/>
      <c r="T329" s="41"/>
      <c r="U329" s="30"/>
      <c r="V329" s="30"/>
      <c r="AU329"/>
      <c r="AV329"/>
      <c r="AW329"/>
      <c r="AX329"/>
      <c r="AY329"/>
      <c r="AZ329"/>
      <c r="BA329"/>
      <c r="BB329"/>
      <c r="BC329"/>
      <c r="BD329"/>
      <c r="BE329"/>
      <c r="BF329"/>
      <c r="BG329"/>
      <c r="BH329"/>
      <c r="BI329"/>
      <c r="BJ329"/>
      <c r="BK329"/>
      <c r="BL329"/>
      <c r="BM329"/>
      <c r="BN329"/>
      <c r="BO329"/>
      <c r="BP329"/>
      <c r="BQ329"/>
      <c r="BR329"/>
      <c r="BS329"/>
      <c r="BT329"/>
    </row>
    <row r="330" spans="2:72" ht="15.75" thickBot="1" x14ac:dyDescent="0.3">
      <c r="B330" s="34" t="s">
        <v>112</v>
      </c>
      <c r="C330" s="59">
        <f>AO107</f>
        <v>18.288756403664145</v>
      </c>
      <c r="D330" s="30"/>
      <c r="E330" s="30"/>
      <c r="F330" s="30"/>
      <c r="G330" s="30"/>
      <c r="H330" s="30"/>
      <c r="I330" s="30"/>
      <c r="J330" s="41"/>
      <c r="K330" s="30"/>
      <c r="M330" s="38"/>
      <c r="N330" s="30"/>
      <c r="O330" s="30"/>
      <c r="P330" s="30"/>
      <c r="Q330" s="30"/>
      <c r="R330" s="30"/>
      <c r="S330" s="30"/>
      <c r="T330" s="41"/>
      <c r="U330" s="30"/>
      <c r="V330" s="30"/>
      <c r="AU330"/>
      <c r="AV330"/>
      <c r="AW330"/>
      <c r="AX330"/>
      <c r="AY330"/>
      <c r="AZ330"/>
      <c r="BA330"/>
      <c r="BB330"/>
      <c r="BC330"/>
      <c r="BD330"/>
      <c r="BE330"/>
      <c r="BF330"/>
      <c r="BG330"/>
      <c r="BH330"/>
      <c r="BI330"/>
      <c r="BJ330"/>
      <c r="BK330"/>
      <c r="BL330"/>
      <c r="BM330"/>
      <c r="BN330"/>
      <c r="BO330"/>
      <c r="BP330"/>
      <c r="BQ330"/>
      <c r="BR330"/>
      <c r="BS330"/>
      <c r="BT330"/>
    </row>
    <row r="331" spans="2:72" ht="15" x14ac:dyDescent="0.25">
      <c r="B331" s="38"/>
      <c r="C331" s="30"/>
      <c r="D331" s="30"/>
      <c r="E331" s="30"/>
      <c r="F331" s="30"/>
      <c r="G331" s="30"/>
      <c r="H331" s="30"/>
      <c r="I331" s="30"/>
      <c r="J331" s="41"/>
      <c r="K331" s="30"/>
      <c r="M331" s="38"/>
      <c r="N331" s="30"/>
      <c r="O331" s="30"/>
      <c r="P331" s="30"/>
      <c r="Q331" s="30"/>
      <c r="R331" s="30"/>
      <c r="S331" s="30"/>
      <c r="T331" s="41"/>
      <c r="U331" s="30"/>
      <c r="V331" s="30"/>
      <c r="AU331"/>
      <c r="AV331"/>
      <c r="AW331"/>
      <c r="AX331"/>
      <c r="AY331"/>
      <c r="AZ331"/>
      <c r="BA331"/>
      <c r="BB331"/>
      <c r="BC331"/>
      <c r="BD331"/>
      <c r="BE331"/>
      <c r="BF331"/>
      <c r="BG331"/>
      <c r="BH331"/>
      <c r="BI331"/>
      <c r="BJ331"/>
      <c r="BK331"/>
      <c r="BL331"/>
      <c r="BM331"/>
      <c r="BN331"/>
      <c r="BO331"/>
      <c r="BP331"/>
      <c r="BQ331"/>
      <c r="BR331"/>
      <c r="BS331"/>
      <c r="BT331"/>
    </row>
    <row r="332" spans="2:72" ht="15" x14ac:dyDescent="0.25">
      <c r="B332" s="38"/>
      <c r="C332" s="30"/>
      <c r="D332" s="30"/>
      <c r="E332" s="30"/>
      <c r="F332" s="30"/>
      <c r="G332" s="30"/>
      <c r="H332" s="30"/>
      <c r="I332" s="30"/>
      <c r="J332" s="41"/>
      <c r="K332" s="30"/>
      <c r="M332" s="38"/>
      <c r="N332" s="30"/>
      <c r="O332" s="30"/>
      <c r="P332" s="30"/>
      <c r="Q332" s="30"/>
      <c r="R332" s="30"/>
      <c r="S332" s="30"/>
      <c r="T332" s="41"/>
      <c r="U332" s="30"/>
      <c r="V332" s="30"/>
      <c r="AU332"/>
      <c r="AV332"/>
      <c r="AW332"/>
      <c r="AX332"/>
      <c r="AY332"/>
      <c r="AZ332"/>
      <c r="BA332"/>
      <c r="BB332"/>
      <c r="BC332"/>
      <c r="BD332"/>
      <c r="BE332"/>
      <c r="BF332"/>
      <c r="BG332"/>
      <c r="BH332"/>
      <c r="BI332"/>
      <c r="BJ332"/>
      <c r="BK332"/>
      <c r="BL332"/>
      <c r="BM332"/>
      <c r="BN332"/>
      <c r="BO332"/>
      <c r="BP332"/>
      <c r="BQ332"/>
      <c r="BR332"/>
      <c r="BS332"/>
      <c r="BT332"/>
    </row>
    <row r="333" spans="2:72" ht="15" x14ac:dyDescent="0.25">
      <c r="B333" s="38"/>
      <c r="C333" s="30"/>
      <c r="D333" s="30"/>
      <c r="E333" s="30"/>
      <c r="F333" s="30"/>
      <c r="G333" s="30"/>
      <c r="H333" s="30"/>
      <c r="I333" s="30"/>
      <c r="J333" s="41"/>
      <c r="K333" s="30"/>
      <c r="M333" s="38"/>
      <c r="N333" s="30"/>
      <c r="O333" s="30"/>
      <c r="P333" s="30"/>
      <c r="Q333" s="30"/>
      <c r="R333" s="30"/>
      <c r="S333" s="30"/>
      <c r="T333" s="41"/>
      <c r="U333" s="30"/>
      <c r="V333" s="30"/>
      <c r="AU333"/>
      <c r="AV333"/>
      <c r="AW333"/>
      <c r="AX333"/>
      <c r="AY333"/>
      <c r="AZ333"/>
      <c r="BA333"/>
      <c r="BB333"/>
      <c r="BC333"/>
      <c r="BD333"/>
      <c r="BE333"/>
      <c r="BF333"/>
      <c r="BG333"/>
      <c r="BH333"/>
      <c r="BI333"/>
      <c r="BJ333"/>
      <c r="BK333"/>
      <c r="BL333"/>
      <c r="BM333"/>
      <c r="BN333"/>
      <c r="BO333"/>
      <c r="BP333"/>
      <c r="BQ333"/>
      <c r="BR333"/>
      <c r="BS333"/>
      <c r="BT333"/>
    </row>
    <row r="334" spans="2:72" ht="15" x14ac:dyDescent="0.25">
      <c r="B334" s="38"/>
      <c r="C334" s="30"/>
      <c r="D334" s="30"/>
      <c r="E334" s="30"/>
      <c r="F334" s="30"/>
      <c r="G334" s="30"/>
      <c r="H334" s="30"/>
      <c r="I334" s="30"/>
      <c r="J334" s="41"/>
      <c r="K334" s="30"/>
      <c r="M334" s="38"/>
      <c r="N334" s="30"/>
      <c r="O334" s="30"/>
      <c r="P334" s="30"/>
      <c r="Q334" s="30"/>
      <c r="R334" s="30"/>
      <c r="S334" s="30"/>
      <c r="T334" s="41"/>
      <c r="U334" s="30"/>
      <c r="V334" s="30"/>
      <c r="AU334"/>
      <c r="AV334"/>
      <c r="AW334"/>
      <c r="AX334"/>
      <c r="AY334"/>
      <c r="AZ334"/>
      <c r="BA334"/>
      <c r="BB334"/>
      <c r="BC334"/>
      <c r="BD334"/>
      <c r="BE334"/>
      <c r="BF334"/>
      <c r="BG334"/>
      <c r="BH334"/>
      <c r="BI334"/>
      <c r="BJ334"/>
      <c r="BK334"/>
      <c r="BL334"/>
      <c r="BM334"/>
      <c r="BN334"/>
      <c r="BO334"/>
      <c r="BP334"/>
      <c r="BQ334"/>
      <c r="BR334"/>
      <c r="BS334"/>
      <c r="BT334"/>
    </row>
    <row r="335" spans="2:72" ht="15" x14ac:dyDescent="0.25">
      <c r="B335" s="38"/>
      <c r="C335" s="30"/>
      <c r="D335" s="30"/>
      <c r="E335" s="30"/>
      <c r="F335" s="30"/>
      <c r="G335" s="30"/>
      <c r="H335" s="30"/>
      <c r="I335" s="30"/>
      <c r="J335" s="41"/>
      <c r="K335" s="30"/>
      <c r="M335" s="38"/>
      <c r="N335" s="30"/>
      <c r="O335" s="30"/>
      <c r="P335" s="30"/>
      <c r="Q335" s="30"/>
      <c r="R335" s="30"/>
      <c r="S335" s="30"/>
      <c r="T335" s="41"/>
      <c r="U335" s="30"/>
      <c r="V335" s="30"/>
      <c r="AU335"/>
      <c r="AV335"/>
      <c r="AW335"/>
      <c r="AX335"/>
      <c r="AY335"/>
      <c r="AZ335"/>
      <c r="BA335"/>
      <c r="BB335"/>
      <c r="BC335"/>
      <c r="BD335"/>
      <c r="BE335"/>
      <c r="BF335"/>
      <c r="BG335"/>
      <c r="BH335"/>
      <c r="BI335"/>
      <c r="BJ335"/>
      <c r="BK335"/>
      <c r="BL335"/>
      <c r="BM335"/>
      <c r="BN335"/>
      <c r="BO335"/>
      <c r="BP335"/>
      <c r="BQ335"/>
      <c r="BR335"/>
      <c r="BS335"/>
      <c r="BT335"/>
    </row>
    <row r="336" spans="2:72" ht="15" x14ac:dyDescent="0.25">
      <c r="B336" s="38"/>
      <c r="C336" s="30"/>
      <c r="D336" s="30"/>
      <c r="E336" s="30"/>
      <c r="F336" s="30"/>
      <c r="G336" s="30"/>
      <c r="H336" s="30"/>
      <c r="I336" s="30"/>
      <c r="J336" s="41"/>
      <c r="K336" s="30"/>
      <c r="M336" s="38"/>
      <c r="N336" s="30"/>
      <c r="O336" s="30"/>
      <c r="P336" s="30"/>
      <c r="Q336" s="30"/>
      <c r="R336" s="30"/>
      <c r="S336" s="30"/>
      <c r="T336" s="41"/>
      <c r="U336" s="30"/>
      <c r="V336" s="30"/>
      <c r="AU336"/>
      <c r="AV336"/>
      <c r="AW336"/>
      <c r="AX336"/>
      <c r="AY336"/>
      <c r="AZ336"/>
      <c r="BA336"/>
      <c r="BB336"/>
      <c r="BC336"/>
      <c r="BD336"/>
      <c r="BE336"/>
      <c r="BF336"/>
      <c r="BG336"/>
      <c r="BH336"/>
      <c r="BI336"/>
      <c r="BJ336"/>
      <c r="BK336"/>
      <c r="BL336"/>
      <c r="BM336"/>
      <c r="BN336"/>
      <c r="BO336"/>
      <c r="BP336"/>
      <c r="BQ336"/>
      <c r="BR336"/>
      <c r="BS336"/>
      <c r="BT336"/>
    </row>
    <row r="337" spans="2:72" ht="15" x14ac:dyDescent="0.25">
      <c r="B337" s="38"/>
      <c r="C337" s="30"/>
      <c r="D337" s="30"/>
      <c r="E337" s="30"/>
      <c r="F337" s="30"/>
      <c r="G337" s="30"/>
      <c r="H337" s="30"/>
      <c r="I337" s="30"/>
      <c r="J337" s="41"/>
      <c r="K337" s="30"/>
      <c r="M337" s="38"/>
      <c r="N337" s="30"/>
      <c r="O337" s="30"/>
      <c r="P337" s="30"/>
      <c r="Q337" s="30"/>
      <c r="R337" s="30"/>
      <c r="S337" s="30"/>
      <c r="T337" s="41"/>
      <c r="U337" s="30"/>
      <c r="V337" s="30"/>
      <c r="AU337"/>
      <c r="AV337"/>
      <c r="AW337"/>
      <c r="AX337"/>
      <c r="AY337"/>
      <c r="AZ337"/>
      <c r="BA337"/>
      <c r="BB337"/>
      <c r="BC337"/>
      <c r="BD337"/>
      <c r="BE337"/>
      <c r="BF337"/>
      <c r="BG337"/>
      <c r="BH337"/>
      <c r="BI337"/>
      <c r="BJ337"/>
      <c r="BK337"/>
      <c r="BL337"/>
      <c r="BM337"/>
      <c r="BN337"/>
      <c r="BO337"/>
      <c r="BP337"/>
      <c r="BQ337"/>
      <c r="BR337"/>
      <c r="BS337"/>
      <c r="BT337"/>
    </row>
    <row r="338" spans="2:72" ht="15" x14ac:dyDescent="0.25">
      <c r="B338" s="38"/>
      <c r="C338" s="30"/>
      <c r="D338" s="30"/>
      <c r="E338" s="30"/>
      <c r="F338" s="30"/>
      <c r="G338" s="30"/>
      <c r="H338" s="30"/>
      <c r="I338" s="30"/>
      <c r="J338" s="41"/>
      <c r="K338" s="30"/>
      <c r="M338" s="38"/>
      <c r="N338" s="30"/>
      <c r="O338" s="30"/>
      <c r="P338" s="30"/>
      <c r="Q338" s="30"/>
      <c r="R338" s="30"/>
      <c r="S338" s="30"/>
      <c r="T338" s="41"/>
      <c r="U338" s="30"/>
      <c r="V338" s="30"/>
      <c r="AU338"/>
      <c r="AV338"/>
      <c r="AW338"/>
      <c r="AX338"/>
      <c r="AY338"/>
      <c r="AZ338"/>
      <c r="BA338"/>
      <c r="BB338"/>
      <c r="BC338"/>
      <c r="BD338"/>
      <c r="BE338"/>
      <c r="BF338"/>
      <c r="BG338"/>
      <c r="BH338"/>
      <c r="BI338"/>
      <c r="BJ338"/>
      <c r="BK338"/>
      <c r="BL338"/>
      <c r="BM338"/>
      <c r="BN338"/>
      <c r="BO338"/>
      <c r="BP338"/>
      <c r="BQ338"/>
      <c r="BR338"/>
      <c r="BS338"/>
      <c r="BT338"/>
    </row>
    <row r="339" spans="2:72" ht="15" x14ac:dyDescent="0.25">
      <c r="B339" s="38"/>
      <c r="C339" s="30"/>
      <c r="D339" s="30"/>
      <c r="E339" s="30"/>
      <c r="F339" s="30"/>
      <c r="G339" s="30"/>
      <c r="H339" s="30"/>
      <c r="I339" s="30"/>
      <c r="J339" s="41"/>
      <c r="K339" s="30"/>
      <c r="M339" s="38"/>
      <c r="N339" s="30"/>
      <c r="O339" s="30"/>
      <c r="P339" s="30"/>
      <c r="Q339" s="30"/>
      <c r="R339" s="30"/>
      <c r="S339" s="30"/>
      <c r="T339" s="41"/>
      <c r="U339" s="30"/>
      <c r="V339" s="30"/>
      <c r="AU339"/>
      <c r="AV339"/>
      <c r="AW339"/>
      <c r="AX339"/>
      <c r="AY339"/>
      <c r="AZ339"/>
      <c r="BA339"/>
      <c r="BB339"/>
      <c r="BC339"/>
      <c r="BD339"/>
      <c r="BE339"/>
      <c r="BF339"/>
      <c r="BG339"/>
      <c r="BH339"/>
      <c r="BI339"/>
      <c r="BJ339"/>
      <c r="BK339"/>
      <c r="BL339"/>
      <c r="BM339"/>
      <c r="BN339"/>
      <c r="BO339"/>
      <c r="BP339"/>
      <c r="BQ339"/>
      <c r="BR339"/>
      <c r="BS339"/>
      <c r="BT339"/>
    </row>
    <row r="340" spans="2:72" ht="15" x14ac:dyDescent="0.25">
      <c r="B340" s="38"/>
      <c r="C340" s="30"/>
      <c r="D340" s="30"/>
      <c r="E340" s="30"/>
      <c r="F340" s="30"/>
      <c r="G340" s="30"/>
      <c r="H340" s="30"/>
      <c r="I340" s="30"/>
      <c r="J340" s="41"/>
      <c r="K340" s="30"/>
      <c r="M340" s="38"/>
      <c r="N340" s="30"/>
      <c r="O340" s="30"/>
      <c r="P340" s="30"/>
      <c r="Q340" s="30"/>
      <c r="R340" s="30"/>
      <c r="S340" s="30"/>
      <c r="T340" s="41"/>
      <c r="U340" s="30"/>
      <c r="V340" s="30"/>
      <c r="AU340"/>
      <c r="AV340"/>
      <c r="AW340"/>
      <c r="AX340"/>
      <c r="AY340"/>
      <c r="AZ340"/>
      <c r="BA340"/>
      <c r="BB340"/>
      <c r="BC340"/>
      <c r="BD340"/>
      <c r="BE340"/>
      <c r="BF340"/>
      <c r="BG340"/>
      <c r="BH340"/>
      <c r="BI340"/>
      <c r="BJ340"/>
      <c r="BK340"/>
      <c r="BL340"/>
      <c r="BM340"/>
      <c r="BN340"/>
      <c r="BO340"/>
      <c r="BP340"/>
      <c r="BQ340"/>
      <c r="BR340"/>
      <c r="BS340"/>
      <c r="BT340"/>
    </row>
    <row r="341" spans="2:72" ht="15" x14ac:dyDescent="0.25">
      <c r="B341" s="38"/>
      <c r="C341" s="30"/>
      <c r="D341" s="30"/>
      <c r="E341" s="30"/>
      <c r="F341" s="30"/>
      <c r="G341" s="30"/>
      <c r="H341" s="30"/>
      <c r="I341" s="30"/>
      <c r="J341" s="41"/>
      <c r="K341" s="30"/>
      <c r="M341" s="38"/>
      <c r="N341" s="30"/>
      <c r="O341" s="30"/>
      <c r="P341" s="30"/>
      <c r="Q341" s="30"/>
      <c r="R341" s="30"/>
      <c r="S341" s="30"/>
      <c r="T341" s="41"/>
      <c r="U341" s="30"/>
      <c r="V341" s="30"/>
      <c r="AU341"/>
      <c r="AV341"/>
      <c r="AW341"/>
      <c r="AX341"/>
      <c r="AY341"/>
      <c r="AZ341"/>
      <c r="BA341"/>
      <c r="BB341"/>
      <c r="BC341"/>
      <c r="BD341"/>
      <c r="BE341"/>
      <c r="BF341"/>
      <c r="BG341"/>
      <c r="BH341"/>
      <c r="BI341"/>
      <c r="BJ341"/>
      <c r="BK341"/>
      <c r="BL341"/>
      <c r="BM341"/>
      <c r="BN341"/>
      <c r="BO341"/>
      <c r="BP341"/>
      <c r="BQ341"/>
      <c r="BR341"/>
      <c r="BS341"/>
      <c r="BT341"/>
    </row>
    <row r="342" spans="2:72" ht="15" x14ac:dyDescent="0.25">
      <c r="B342" s="38"/>
      <c r="C342" s="30"/>
      <c r="D342" s="30"/>
      <c r="E342" s="30"/>
      <c r="F342" s="30"/>
      <c r="G342" s="30"/>
      <c r="H342" s="30"/>
      <c r="I342" s="30"/>
      <c r="J342" s="41"/>
      <c r="K342" s="30"/>
      <c r="M342" s="38"/>
      <c r="N342" s="30"/>
      <c r="O342" s="30"/>
      <c r="P342" s="30"/>
      <c r="Q342" s="30"/>
      <c r="R342" s="30"/>
      <c r="S342" s="30"/>
      <c r="T342" s="41"/>
      <c r="U342" s="30"/>
      <c r="V342" s="30"/>
      <c r="AU342"/>
      <c r="AV342"/>
      <c r="AW342"/>
      <c r="AX342"/>
      <c r="AY342"/>
      <c r="AZ342"/>
      <c r="BA342"/>
      <c r="BB342"/>
      <c r="BC342"/>
      <c r="BD342"/>
      <c r="BE342"/>
      <c r="BF342"/>
      <c r="BG342"/>
      <c r="BH342"/>
      <c r="BI342"/>
      <c r="BJ342"/>
      <c r="BK342"/>
      <c r="BL342"/>
      <c r="BM342"/>
      <c r="BN342"/>
      <c r="BO342"/>
      <c r="BP342"/>
      <c r="BQ342"/>
      <c r="BR342"/>
      <c r="BS342"/>
      <c r="BT342"/>
    </row>
    <row r="343" spans="2:72" ht="15" x14ac:dyDescent="0.25">
      <c r="B343" s="38"/>
      <c r="C343" s="30"/>
      <c r="D343" s="30"/>
      <c r="E343" s="30"/>
      <c r="F343" s="30"/>
      <c r="G343" s="30"/>
      <c r="H343" s="30"/>
      <c r="I343" s="30"/>
      <c r="J343" s="41"/>
      <c r="K343" s="30"/>
      <c r="M343" s="38"/>
      <c r="N343" s="30"/>
      <c r="O343" s="30"/>
      <c r="P343" s="30"/>
      <c r="Q343" s="30"/>
      <c r="R343" s="30"/>
      <c r="S343" s="30"/>
      <c r="T343" s="41"/>
      <c r="U343" s="30"/>
      <c r="V343" s="30"/>
      <c r="AU343"/>
      <c r="AV343"/>
      <c r="AW343"/>
      <c r="AX343"/>
      <c r="AY343"/>
      <c r="AZ343"/>
      <c r="BA343"/>
      <c r="BB343"/>
      <c r="BC343"/>
      <c r="BD343"/>
      <c r="BE343"/>
      <c r="BF343"/>
      <c r="BG343"/>
      <c r="BH343"/>
      <c r="BI343"/>
      <c r="BJ343"/>
      <c r="BK343"/>
      <c r="BL343"/>
      <c r="BM343"/>
      <c r="BN343"/>
      <c r="BO343"/>
      <c r="BP343"/>
      <c r="BQ343"/>
      <c r="BR343"/>
      <c r="BS343"/>
      <c r="BT343"/>
    </row>
    <row r="344" spans="2:72" ht="15" x14ac:dyDescent="0.25">
      <c r="B344" s="38"/>
      <c r="C344" s="30"/>
      <c r="D344" s="30"/>
      <c r="E344" s="30"/>
      <c r="F344" s="30"/>
      <c r="G344" s="30"/>
      <c r="H344" s="30"/>
      <c r="I344" s="30"/>
      <c r="J344" s="41"/>
      <c r="K344" s="30"/>
      <c r="M344" s="38"/>
      <c r="N344" s="30"/>
      <c r="O344" s="30"/>
      <c r="P344" s="30"/>
      <c r="Q344" s="30"/>
      <c r="R344" s="30"/>
      <c r="S344" s="30"/>
      <c r="T344" s="41"/>
      <c r="U344" s="30"/>
      <c r="V344" s="30"/>
      <c r="AU344"/>
      <c r="AV344"/>
      <c r="AW344"/>
      <c r="AX344"/>
      <c r="AY344"/>
      <c r="AZ344"/>
      <c r="BA344"/>
      <c r="BB344"/>
      <c r="BC344"/>
      <c r="BD344"/>
      <c r="BE344"/>
      <c r="BF344"/>
      <c r="BG344"/>
      <c r="BH344"/>
      <c r="BI344"/>
      <c r="BJ344"/>
      <c r="BK344"/>
      <c r="BL344"/>
      <c r="BM344"/>
      <c r="BN344"/>
      <c r="BO344"/>
      <c r="BP344"/>
      <c r="BQ344"/>
      <c r="BR344"/>
      <c r="BS344"/>
      <c r="BT344"/>
    </row>
    <row r="345" spans="2:72" ht="15" x14ac:dyDescent="0.25">
      <c r="B345" s="38"/>
      <c r="C345" s="30"/>
      <c r="D345" s="30"/>
      <c r="E345" s="30"/>
      <c r="F345" s="30"/>
      <c r="G345" s="30"/>
      <c r="H345" s="30"/>
      <c r="I345" s="30"/>
      <c r="J345" s="41"/>
      <c r="K345" s="30"/>
      <c r="M345" s="38"/>
      <c r="N345" s="30"/>
      <c r="O345" s="30"/>
      <c r="P345" s="30"/>
      <c r="Q345" s="30"/>
      <c r="R345" s="30"/>
      <c r="S345" s="30"/>
      <c r="T345" s="41"/>
      <c r="U345" s="30"/>
      <c r="V345" s="30"/>
      <c r="AU345"/>
      <c r="AV345"/>
      <c r="AW345"/>
      <c r="AX345"/>
      <c r="AY345"/>
      <c r="AZ345"/>
      <c r="BA345"/>
      <c r="BB345"/>
      <c r="BC345"/>
      <c r="BD345"/>
      <c r="BE345"/>
      <c r="BF345"/>
      <c r="BG345"/>
      <c r="BH345"/>
      <c r="BI345"/>
      <c r="BJ345"/>
      <c r="BK345"/>
      <c r="BL345"/>
      <c r="BM345"/>
      <c r="BN345"/>
      <c r="BO345"/>
      <c r="BP345"/>
      <c r="BQ345"/>
      <c r="BR345"/>
      <c r="BS345"/>
      <c r="BT345"/>
    </row>
    <row r="346" spans="2:72" ht="15" x14ac:dyDescent="0.25">
      <c r="B346" s="38"/>
      <c r="C346" s="30"/>
      <c r="D346" s="30"/>
      <c r="E346" s="30"/>
      <c r="F346" s="30"/>
      <c r="G346" s="30"/>
      <c r="H346" s="30"/>
      <c r="I346" s="30"/>
      <c r="J346" s="41"/>
      <c r="K346" s="30"/>
      <c r="M346" s="38"/>
      <c r="N346" s="30"/>
      <c r="O346" s="30"/>
      <c r="P346" s="30"/>
      <c r="Q346" s="30"/>
      <c r="R346" s="30"/>
      <c r="S346" s="30"/>
      <c r="T346" s="41"/>
      <c r="U346" s="30"/>
      <c r="V346" s="30"/>
      <c r="AU346"/>
      <c r="AV346"/>
      <c r="AW346"/>
      <c r="AX346"/>
      <c r="AY346"/>
      <c r="AZ346"/>
      <c r="BA346"/>
      <c r="BB346"/>
      <c r="BC346"/>
      <c r="BD346"/>
      <c r="BE346"/>
      <c r="BF346"/>
      <c r="BG346"/>
      <c r="BH346"/>
      <c r="BI346"/>
      <c r="BJ346"/>
      <c r="BK346"/>
      <c r="BL346"/>
      <c r="BM346"/>
      <c r="BN346"/>
      <c r="BO346"/>
      <c r="BP346"/>
      <c r="BQ346"/>
      <c r="BR346"/>
      <c r="BS346"/>
      <c r="BT346"/>
    </row>
    <row r="347" spans="2:72" ht="15" x14ac:dyDescent="0.25">
      <c r="B347" s="38"/>
      <c r="C347" s="30"/>
      <c r="D347" s="30"/>
      <c r="E347" s="30"/>
      <c r="F347" s="30"/>
      <c r="G347" s="30"/>
      <c r="H347" s="30"/>
      <c r="I347" s="30"/>
      <c r="J347" s="41"/>
      <c r="K347" s="30"/>
      <c r="M347" s="38"/>
      <c r="N347" s="30"/>
      <c r="O347" s="30"/>
      <c r="P347" s="30"/>
      <c r="Q347" s="30"/>
      <c r="R347" s="30"/>
      <c r="S347" s="30"/>
      <c r="T347" s="41"/>
      <c r="U347" s="30"/>
      <c r="V347" s="30"/>
      <c r="AU347"/>
      <c r="AV347"/>
      <c r="AW347"/>
      <c r="AX347"/>
      <c r="AY347"/>
      <c r="AZ347"/>
      <c r="BA347"/>
      <c r="BB347"/>
      <c r="BC347"/>
      <c r="BD347"/>
      <c r="BE347"/>
      <c r="BF347"/>
      <c r="BG347"/>
      <c r="BH347"/>
      <c r="BI347"/>
      <c r="BJ347"/>
      <c r="BK347"/>
      <c r="BL347"/>
      <c r="BM347"/>
      <c r="BN347"/>
      <c r="BO347"/>
      <c r="BP347"/>
      <c r="BQ347"/>
      <c r="BR347"/>
      <c r="BS347"/>
      <c r="BT347"/>
    </row>
    <row r="348" spans="2:72" ht="15" x14ac:dyDescent="0.25">
      <c r="B348" s="38"/>
      <c r="C348" s="30"/>
      <c r="D348" s="30"/>
      <c r="E348" s="30"/>
      <c r="F348" s="30"/>
      <c r="G348" s="30"/>
      <c r="H348" s="30"/>
      <c r="I348" s="30"/>
      <c r="J348" s="41"/>
      <c r="K348" s="30"/>
      <c r="M348" s="38"/>
      <c r="N348" s="30"/>
      <c r="O348" s="30"/>
      <c r="P348" s="30"/>
      <c r="Q348" s="30"/>
      <c r="R348" s="30"/>
      <c r="S348" s="30"/>
      <c r="T348" s="41"/>
      <c r="U348" s="30"/>
      <c r="V348" s="30"/>
      <c r="AU348"/>
      <c r="AV348"/>
      <c r="AW348"/>
      <c r="AX348"/>
      <c r="AY348"/>
      <c r="AZ348"/>
      <c r="BA348"/>
      <c r="BB348"/>
      <c r="BC348"/>
      <c r="BD348"/>
      <c r="BE348"/>
      <c r="BF348"/>
      <c r="BG348"/>
      <c r="BH348"/>
      <c r="BI348"/>
      <c r="BJ348"/>
      <c r="BK348"/>
      <c r="BL348"/>
      <c r="BM348"/>
      <c r="BN348"/>
      <c r="BO348"/>
      <c r="BP348"/>
      <c r="BQ348"/>
      <c r="BR348"/>
      <c r="BS348"/>
      <c r="BT348"/>
    </row>
    <row r="349" spans="2:72" ht="15" x14ac:dyDescent="0.25">
      <c r="B349" s="38"/>
      <c r="C349" s="30"/>
      <c r="D349" s="30"/>
      <c r="E349" s="30"/>
      <c r="F349" s="30"/>
      <c r="G349" s="30"/>
      <c r="H349" s="30"/>
      <c r="I349" s="30"/>
      <c r="J349" s="41"/>
      <c r="K349" s="30"/>
      <c r="M349" s="38"/>
      <c r="N349" s="30"/>
      <c r="O349" s="30"/>
      <c r="P349" s="30"/>
      <c r="Q349" s="30"/>
      <c r="R349" s="30"/>
      <c r="S349" s="30"/>
      <c r="T349" s="41"/>
      <c r="U349" s="30"/>
      <c r="V349" s="30"/>
      <c r="AU349"/>
      <c r="AV349"/>
      <c r="AW349"/>
      <c r="AX349"/>
      <c r="AY349"/>
      <c r="AZ349"/>
      <c r="BA349"/>
      <c r="BB349"/>
      <c r="BC349"/>
      <c r="BD349"/>
      <c r="BE349"/>
      <c r="BF349"/>
      <c r="BG349"/>
      <c r="BH349"/>
      <c r="BI349"/>
      <c r="BJ349"/>
      <c r="BK349"/>
      <c r="BL349"/>
      <c r="BM349"/>
      <c r="BN349"/>
      <c r="BO349"/>
      <c r="BP349"/>
      <c r="BQ349"/>
      <c r="BR349"/>
      <c r="BS349"/>
      <c r="BT349"/>
    </row>
    <row r="350" spans="2:72" ht="15" x14ac:dyDescent="0.25">
      <c r="B350" s="38"/>
      <c r="C350" s="30"/>
      <c r="D350" s="30"/>
      <c r="E350" s="30"/>
      <c r="F350" s="30"/>
      <c r="G350" s="30"/>
      <c r="H350" s="30"/>
      <c r="I350" s="30"/>
      <c r="J350" s="41"/>
      <c r="K350" s="30"/>
      <c r="M350" s="38"/>
      <c r="N350" s="30"/>
      <c r="O350" s="30"/>
      <c r="P350" s="30"/>
      <c r="Q350" s="30"/>
      <c r="R350" s="30"/>
      <c r="S350" s="30"/>
      <c r="T350" s="41"/>
      <c r="U350" s="30"/>
      <c r="V350" s="30"/>
      <c r="AU350"/>
      <c r="AV350"/>
      <c r="AW350"/>
      <c r="AX350"/>
      <c r="AY350"/>
      <c r="AZ350"/>
      <c r="BA350"/>
      <c r="BB350"/>
      <c r="BC350"/>
      <c r="BD350"/>
      <c r="BE350"/>
      <c r="BF350"/>
      <c r="BG350"/>
      <c r="BH350"/>
      <c r="BI350"/>
      <c r="BJ350"/>
      <c r="BK350"/>
      <c r="BL350"/>
      <c r="BM350"/>
      <c r="BN350"/>
      <c r="BO350"/>
      <c r="BP350"/>
      <c r="BQ350"/>
      <c r="BR350"/>
      <c r="BS350"/>
      <c r="BT350"/>
    </row>
    <row r="351" spans="2:72" ht="15" x14ac:dyDescent="0.25">
      <c r="B351" s="38"/>
      <c r="C351" s="30"/>
      <c r="D351" s="30"/>
      <c r="E351" s="30"/>
      <c r="F351" s="30"/>
      <c r="G351" s="30"/>
      <c r="H351" s="30"/>
      <c r="I351" s="30"/>
      <c r="J351" s="41"/>
      <c r="K351" s="30"/>
      <c r="M351" s="38"/>
      <c r="N351" s="30"/>
      <c r="O351" s="30"/>
      <c r="P351" s="30"/>
      <c r="Q351" s="30"/>
      <c r="R351" s="30"/>
      <c r="S351" s="30"/>
      <c r="T351" s="41"/>
      <c r="U351" s="30"/>
      <c r="V351" s="30"/>
      <c r="AU351"/>
      <c r="AV351"/>
      <c r="AW351"/>
      <c r="AX351"/>
      <c r="AY351"/>
      <c r="AZ351"/>
      <c r="BA351"/>
      <c r="BB351"/>
      <c r="BC351"/>
      <c r="BD351"/>
      <c r="BE351"/>
      <c r="BF351"/>
      <c r="BG351"/>
      <c r="BH351"/>
      <c r="BI351"/>
      <c r="BJ351"/>
      <c r="BK351"/>
      <c r="BL351"/>
      <c r="BM351"/>
      <c r="BN351"/>
      <c r="BO351"/>
      <c r="BP351"/>
      <c r="BQ351"/>
      <c r="BR351"/>
      <c r="BS351"/>
      <c r="BT351"/>
    </row>
    <row r="352" spans="2:72" ht="15" x14ac:dyDescent="0.25">
      <c r="B352" s="38"/>
      <c r="C352" s="30"/>
      <c r="D352" s="30"/>
      <c r="E352" s="30"/>
      <c r="F352" s="30"/>
      <c r="G352" s="30"/>
      <c r="H352" s="30"/>
      <c r="I352" s="30"/>
      <c r="J352" s="41"/>
      <c r="K352" s="30"/>
      <c r="M352" s="38"/>
      <c r="N352" s="30"/>
      <c r="O352" s="30"/>
      <c r="P352" s="30"/>
      <c r="Q352" s="30"/>
      <c r="R352" s="30"/>
      <c r="S352" s="30"/>
      <c r="T352" s="41"/>
      <c r="U352" s="30"/>
      <c r="V352" s="30"/>
      <c r="AU352"/>
      <c r="AV352"/>
      <c r="AW352"/>
      <c r="AX352"/>
      <c r="AY352"/>
      <c r="AZ352"/>
      <c r="BA352"/>
      <c r="BB352"/>
      <c r="BC352"/>
      <c r="BD352"/>
      <c r="BE352"/>
      <c r="BF352"/>
      <c r="BG352"/>
      <c r="BH352"/>
      <c r="BI352"/>
      <c r="BJ352"/>
      <c r="BK352"/>
      <c r="BL352"/>
      <c r="BM352"/>
      <c r="BN352"/>
      <c r="BO352"/>
      <c r="BP352"/>
      <c r="BQ352"/>
      <c r="BR352"/>
      <c r="BS352"/>
      <c r="BT352"/>
    </row>
    <row r="353" spans="2:72" ht="15" x14ac:dyDescent="0.25">
      <c r="B353" s="38"/>
      <c r="C353" s="30"/>
      <c r="D353" s="30"/>
      <c r="E353" s="30"/>
      <c r="F353" s="30"/>
      <c r="G353" s="30"/>
      <c r="H353" s="30"/>
      <c r="I353" s="30"/>
      <c r="J353" s="41"/>
      <c r="K353" s="30"/>
      <c r="M353" s="38"/>
      <c r="N353" s="30"/>
      <c r="O353" s="30"/>
      <c r="P353" s="30"/>
      <c r="Q353" s="30"/>
      <c r="R353" s="30"/>
      <c r="S353" s="30"/>
      <c r="T353" s="41"/>
      <c r="U353" s="30"/>
      <c r="V353" s="30"/>
      <c r="AU353"/>
      <c r="AV353"/>
      <c r="AW353"/>
      <c r="AX353"/>
      <c r="AY353"/>
      <c r="AZ353"/>
      <c r="BA353"/>
      <c r="BB353"/>
      <c r="BC353"/>
      <c r="BD353"/>
      <c r="BE353"/>
      <c r="BF353"/>
      <c r="BG353"/>
      <c r="BH353"/>
      <c r="BI353"/>
      <c r="BJ353"/>
      <c r="BK353"/>
      <c r="BL353"/>
      <c r="BM353"/>
      <c r="BN353"/>
      <c r="BO353"/>
      <c r="BP353"/>
      <c r="BQ353"/>
      <c r="BR353"/>
      <c r="BS353"/>
      <c r="BT353"/>
    </row>
    <row r="354" spans="2:72" ht="15.75" thickBot="1" x14ac:dyDescent="0.3">
      <c r="B354" s="93"/>
      <c r="C354" s="42"/>
      <c r="D354" s="42"/>
      <c r="E354" s="42"/>
      <c r="F354" s="42"/>
      <c r="G354" s="42"/>
      <c r="H354" s="42"/>
      <c r="I354" s="42"/>
      <c r="J354" s="43"/>
      <c r="K354" s="30"/>
      <c r="M354" s="93"/>
      <c r="N354" s="42"/>
      <c r="O354" s="42"/>
      <c r="P354" s="42"/>
      <c r="Q354" s="42"/>
      <c r="R354" s="42"/>
      <c r="S354" s="42"/>
      <c r="T354" s="43"/>
      <c r="U354" s="30"/>
      <c r="V354" s="30"/>
      <c r="AU354"/>
      <c r="AV354"/>
      <c r="AW354"/>
      <c r="AX354"/>
      <c r="AY354"/>
      <c r="AZ354"/>
      <c r="BA354"/>
      <c r="BB354"/>
      <c r="BC354"/>
      <c r="BD354"/>
      <c r="BE354"/>
      <c r="BF354"/>
      <c r="BG354"/>
      <c r="BH354"/>
      <c r="BI354"/>
      <c r="BJ354"/>
      <c r="BK354"/>
      <c r="BL354"/>
      <c r="BM354"/>
      <c r="BN354"/>
      <c r="BO354"/>
      <c r="BP354"/>
      <c r="BQ354"/>
      <c r="BR354"/>
      <c r="BS354"/>
      <c r="BT354"/>
    </row>
    <row r="355" spans="2:72" ht="15" x14ac:dyDescent="0.25">
      <c r="B355" s="30"/>
      <c r="C355" s="30"/>
      <c r="D355" s="30"/>
      <c r="E355" s="30"/>
      <c r="F355" s="30"/>
      <c r="G355" s="30"/>
      <c r="H355" s="30"/>
      <c r="I355" s="30"/>
      <c r="J355" s="30"/>
      <c r="K355" s="30"/>
      <c r="AU355"/>
      <c r="AV355"/>
      <c r="AW355"/>
      <c r="AX355"/>
      <c r="AY355"/>
      <c r="AZ355"/>
      <c r="BA355"/>
      <c r="BB355"/>
      <c r="BC355"/>
      <c r="BD355"/>
      <c r="BE355"/>
      <c r="BF355"/>
      <c r="BG355"/>
      <c r="BH355"/>
      <c r="BI355"/>
      <c r="BJ355"/>
      <c r="BK355"/>
      <c r="BL355"/>
      <c r="BM355"/>
      <c r="BN355"/>
      <c r="BO355"/>
      <c r="BP355"/>
      <c r="BQ355"/>
      <c r="BR355"/>
      <c r="BS355"/>
      <c r="BT355"/>
    </row>
    <row r="356" spans="2:72" ht="15" x14ac:dyDescent="0.25">
      <c r="B356" s="30"/>
      <c r="C356" s="30"/>
      <c r="D356" s="30"/>
      <c r="E356" s="30"/>
      <c r="F356" s="30"/>
      <c r="G356" s="30"/>
      <c r="H356" s="30"/>
      <c r="I356" s="30"/>
      <c r="J356" s="30"/>
      <c r="K356" s="30"/>
      <c r="AU356"/>
      <c r="AV356"/>
      <c r="AW356"/>
      <c r="AX356"/>
      <c r="AY356"/>
      <c r="AZ356"/>
      <c r="BA356"/>
      <c r="BB356"/>
      <c r="BC356"/>
      <c r="BD356"/>
      <c r="BE356"/>
      <c r="BF356"/>
      <c r="BG356"/>
      <c r="BH356"/>
      <c r="BI356"/>
      <c r="BJ356"/>
      <c r="BK356"/>
      <c r="BL356"/>
      <c r="BM356"/>
      <c r="BN356"/>
      <c r="BO356"/>
      <c r="BP356"/>
      <c r="BQ356"/>
      <c r="BR356"/>
      <c r="BS356"/>
      <c r="BT356"/>
    </row>
    <row r="357" spans="2:72" ht="15" x14ac:dyDescent="0.25">
      <c r="B357" s="30"/>
      <c r="C357" s="30"/>
      <c r="D357" s="30"/>
      <c r="E357" s="30"/>
      <c r="F357" s="30"/>
      <c r="G357" s="30"/>
      <c r="H357" s="30"/>
      <c r="I357" s="30"/>
      <c r="J357" s="30"/>
      <c r="K357" s="30"/>
      <c r="AU357"/>
      <c r="AV357"/>
      <c r="AW357"/>
      <c r="AX357"/>
      <c r="AY357"/>
      <c r="AZ357"/>
      <c r="BA357"/>
      <c r="BB357"/>
      <c r="BC357"/>
      <c r="BD357"/>
      <c r="BE357"/>
      <c r="BF357"/>
      <c r="BG357"/>
      <c r="BH357"/>
      <c r="BI357"/>
      <c r="BJ357"/>
      <c r="BK357"/>
      <c r="BL357"/>
      <c r="BM357"/>
      <c r="BN357"/>
      <c r="BO357"/>
      <c r="BP357"/>
      <c r="BQ357"/>
      <c r="BR357"/>
      <c r="BS357"/>
      <c r="BT357"/>
    </row>
    <row r="358" spans="2:72" ht="15" x14ac:dyDescent="0.25">
      <c r="B358" s="30"/>
      <c r="C358" s="30"/>
      <c r="D358" s="30"/>
      <c r="E358" s="30"/>
      <c r="F358" s="30"/>
      <c r="G358" s="30"/>
      <c r="H358" s="30"/>
      <c r="I358" s="30"/>
      <c r="J358" s="30"/>
      <c r="K358" s="30"/>
      <c r="AU358"/>
      <c r="AV358"/>
      <c r="AW358"/>
      <c r="AX358"/>
      <c r="AY358"/>
      <c r="AZ358"/>
      <c r="BA358"/>
      <c r="BB358"/>
      <c r="BC358"/>
      <c r="BD358"/>
      <c r="BE358"/>
      <c r="BF358"/>
      <c r="BG358"/>
      <c r="BH358"/>
      <c r="BI358"/>
      <c r="BJ358"/>
      <c r="BK358"/>
      <c r="BL358"/>
      <c r="BM358"/>
      <c r="BN358"/>
      <c r="BO358"/>
      <c r="BP358"/>
      <c r="BQ358"/>
      <c r="BR358"/>
      <c r="BS358"/>
      <c r="BT358"/>
    </row>
    <row r="359" spans="2:72" ht="15" x14ac:dyDescent="0.25">
      <c r="B359" s="30"/>
      <c r="C359" s="30"/>
      <c r="D359" s="30"/>
      <c r="E359" s="30"/>
      <c r="F359" s="30"/>
      <c r="G359" s="30"/>
      <c r="H359" s="30"/>
      <c r="I359" s="30"/>
      <c r="J359" s="30"/>
      <c r="K359" s="30"/>
      <c r="AU359"/>
      <c r="AV359"/>
      <c r="AW359"/>
      <c r="AX359"/>
      <c r="AY359"/>
      <c r="AZ359"/>
      <c r="BA359"/>
      <c r="BB359"/>
      <c r="BC359"/>
      <c r="BD359"/>
      <c r="BE359"/>
      <c r="BF359"/>
      <c r="BG359"/>
      <c r="BH359"/>
      <c r="BI359"/>
      <c r="BJ359"/>
      <c r="BK359"/>
      <c r="BL359"/>
      <c r="BM359"/>
      <c r="BN359"/>
      <c r="BO359"/>
      <c r="BP359"/>
      <c r="BQ359"/>
      <c r="BR359"/>
      <c r="BS359"/>
      <c r="BT359"/>
    </row>
    <row r="360" spans="2:72" ht="15" x14ac:dyDescent="0.25">
      <c r="B360" s="45"/>
      <c r="C360" s="45"/>
      <c r="D360" s="45"/>
      <c r="E360" s="45"/>
      <c r="F360" s="45"/>
      <c r="G360" s="30"/>
      <c r="H360" s="30"/>
      <c r="I360" s="30"/>
      <c r="J360" s="30"/>
      <c r="K360" s="30"/>
      <c r="AU360"/>
      <c r="AV360"/>
      <c r="AW360"/>
      <c r="AX360"/>
      <c r="AY360"/>
      <c r="AZ360"/>
      <c r="BA360"/>
      <c r="BB360"/>
      <c r="BC360"/>
      <c r="BD360"/>
      <c r="BE360"/>
      <c r="BF360"/>
      <c r="BG360"/>
      <c r="BH360"/>
      <c r="BI360"/>
      <c r="BJ360"/>
      <c r="BK360"/>
      <c r="BL360"/>
      <c r="BM360"/>
      <c r="BN360"/>
      <c r="BO360"/>
      <c r="BP360"/>
      <c r="BQ360"/>
      <c r="BR360"/>
      <c r="BS360"/>
      <c r="BT360"/>
    </row>
    <row r="361" spans="2:72" ht="15" x14ac:dyDescent="0.25">
      <c r="B361" s="45"/>
      <c r="C361" s="45"/>
      <c r="D361" s="45"/>
      <c r="E361" s="45"/>
      <c r="F361" s="45"/>
      <c r="G361" s="30"/>
      <c r="H361" s="30"/>
      <c r="I361" s="30"/>
      <c r="J361" s="30"/>
      <c r="K361" s="30"/>
      <c r="AU361"/>
      <c r="AV361"/>
      <c r="AW361"/>
      <c r="AX361"/>
      <c r="AY361"/>
      <c r="AZ361"/>
      <c r="BA361"/>
      <c r="BB361"/>
      <c r="BC361"/>
      <c r="BD361"/>
      <c r="BE361"/>
      <c r="BF361"/>
      <c r="BG361"/>
      <c r="BH361"/>
      <c r="BI361"/>
      <c r="BJ361"/>
      <c r="BK361"/>
      <c r="BL361"/>
      <c r="BM361"/>
      <c r="BN361"/>
      <c r="BO361"/>
      <c r="BP361"/>
      <c r="BQ361"/>
      <c r="BR361"/>
      <c r="BS361"/>
      <c r="BT361"/>
    </row>
    <row r="362" spans="2:72" ht="15" x14ac:dyDescent="0.25">
      <c r="B362" s="45"/>
      <c r="C362" s="45"/>
      <c r="D362" s="45"/>
      <c r="E362" s="45"/>
      <c r="F362" s="45"/>
      <c r="G362" s="30"/>
      <c r="H362" s="30"/>
      <c r="I362" s="30"/>
      <c r="J362" s="30"/>
      <c r="K362" s="30"/>
      <c r="AU362"/>
      <c r="AV362"/>
      <c r="AW362"/>
      <c r="AX362"/>
      <c r="AY362"/>
      <c r="AZ362"/>
      <c r="BA362"/>
      <c r="BB362"/>
      <c r="BC362"/>
      <c r="BD362"/>
      <c r="BE362"/>
      <c r="BF362"/>
      <c r="BG362"/>
      <c r="BH362"/>
      <c r="BI362"/>
      <c r="BJ362"/>
      <c r="BK362"/>
      <c r="BL362"/>
      <c r="BM362"/>
      <c r="BN362"/>
      <c r="BO362"/>
      <c r="BP362"/>
      <c r="BQ362"/>
      <c r="BR362"/>
      <c r="BS362"/>
      <c r="BT362"/>
    </row>
    <row r="363" spans="2:72" ht="15" x14ac:dyDescent="0.25">
      <c r="B363" s="46"/>
      <c r="C363" s="46"/>
      <c r="D363" s="46"/>
      <c r="E363" s="30"/>
      <c r="F363" s="30"/>
      <c r="G363" s="30"/>
      <c r="H363" s="30"/>
      <c r="I363" s="30"/>
      <c r="J363" s="30"/>
      <c r="K363" s="30"/>
      <c r="AU363"/>
      <c r="AV363"/>
      <c r="AW363"/>
      <c r="AX363"/>
      <c r="AY363"/>
      <c r="AZ363"/>
      <c r="BA363"/>
      <c r="BB363"/>
      <c r="BC363"/>
      <c r="BD363"/>
      <c r="BE363"/>
      <c r="BF363"/>
      <c r="BG363"/>
      <c r="BH363"/>
      <c r="BI363"/>
      <c r="BJ363"/>
      <c r="BK363"/>
      <c r="BL363"/>
      <c r="BM363"/>
      <c r="BN363"/>
      <c r="BO363"/>
      <c r="BP363"/>
      <c r="BQ363"/>
      <c r="BR363"/>
      <c r="BS363"/>
      <c r="BT363"/>
    </row>
    <row r="364" spans="2:72" ht="15" x14ac:dyDescent="0.25">
      <c r="B364" s="46"/>
      <c r="C364" s="46"/>
      <c r="D364" s="46"/>
      <c r="E364" s="30"/>
      <c r="F364" s="30"/>
      <c r="G364" s="30"/>
      <c r="H364" s="30"/>
      <c r="I364" s="30"/>
      <c r="J364" s="30"/>
      <c r="K364" s="30"/>
      <c r="AU364"/>
      <c r="AV364"/>
      <c r="AW364"/>
      <c r="AX364"/>
      <c r="AY364"/>
      <c r="AZ364"/>
      <c r="BA364"/>
      <c r="BB364"/>
      <c r="BC364"/>
      <c r="BD364"/>
      <c r="BE364"/>
      <c r="BF364"/>
      <c r="BG364"/>
      <c r="BH364"/>
      <c r="BI364"/>
      <c r="BJ364"/>
      <c r="BK364"/>
      <c r="BL364"/>
      <c r="BM364"/>
      <c r="BN364"/>
      <c r="BO364"/>
      <c r="BP364"/>
      <c r="BQ364"/>
      <c r="BR364"/>
      <c r="BS364"/>
      <c r="BT364"/>
    </row>
    <row r="365" spans="2:72" ht="15" x14ac:dyDescent="0.25">
      <c r="B365" s="46"/>
      <c r="C365" s="46"/>
      <c r="D365" s="46"/>
      <c r="E365" s="30"/>
      <c r="F365" s="30"/>
      <c r="G365" s="30"/>
      <c r="H365" s="30"/>
      <c r="I365" s="30"/>
      <c r="J365" s="30"/>
      <c r="K365" s="30"/>
      <c r="AU365"/>
      <c r="AV365"/>
      <c r="AW365"/>
      <c r="AX365"/>
      <c r="AY365"/>
      <c r="AZ365"/>
      <c r="BA365"/>
      <c r="BB365"/>
      <c r="BC365"/>
      <c r="BD365"/>
      <c r="BE365"/>
      <c r="BF365"/>
      <c r="BG365"/>
      <c r="BH365"/>
      <c r="BI365"/>
      <c r="BJ365"/>
      <c r="BK365"/>
      <c r="BL365"/>
      <c r="BM365"/>
      <c r="BN365"/>
      <c r="BO365"/>
      <c r="BP365"/>
      <c r="BQ365"/>
      <c r="BR365"/>
      <c r="BS365"/>
      <c r="BT365"/>
    </row>
    <row r="366" spans="2:72" ht="15" x14ac:dyDescent="0.25">
      <c r="B366" s="46"/>
      <c r="C366" s="46"/>
      <c r="D366" s="46"/>
      <c r="E366" s="30"/>
      <c r="F366" s="30"/>
      <c r="G366" s="30"/>
      <c r="H366" s="30"/>
      <c r="I366" s="30"/>
      <c r="J366" s="30"/>
      <c r="K366" s="30"/>
      <c r="AU366"/>
      <c r="AV366"/>
      <c r="AW366"/>
      <c r="AX366"/>
      <c r="AY366"/>
      <c r="AZ366"/>
      <c r="BA366"/>
      <c r="BB366"/>
      <c r="BC366"/>
      <c r="BD366"/>
      <c r="BE366"/>
      <c r="BF366"/>
      <c r="BG366"/>
      <c r="BH366"/>
      <c r="BI366"/>
      <c r="BJ366"/>
      <c r="BK366"/>
      <c r="BL366"/>
      <c r="BM366"/>
      <c r="BN366"/>
      <c r="BO366"/>
      <c r="BP366"/>
      <c r="BQ366"/>
      <c r="BR366"/>
      <c r="BS366"/>
      <c r="BT366"/>
    </row>
    <row r="367" spans="2:72" ht="15" x14ac:dyDescent="0.25">
      <c r="B367" s="46"/>
      <c r="C367" s="46"/>
      <c r="D367" s="46"/>
      <c r="E367" s="30"/>
      <c r="F367" s="30"/>
      <c r="G367" s="30"/>
      <c r="H367" s="30"/>
      <c r="I367" s="30"/>
      <c r="J367" s="30"/>
      <c r="K367" s="30"/>
      <c r="AU367"/>
      <c r="AV367"/>
      <c r="AW367"/>
      <c r="AX367"/>
      <c r="AY367"/>
      <c r="AZ367"/>
      <c r="BA367"/>
      <c r="BB367"/>
      <c r="BC367"/>
      <c r="BD367"/>
      <c r="BE367"/>
      <c r="BF367"/>
      <c r="BG367"/>
      <c r="BH367"/>
      <c r="BI367"/>
      <c r="BJ367"/>
      <c r="BK367"/>
      <c r="BL367"/>
      <c r="BM367"/>
      <c r="BN367"/>
      <c r="BO367"/>
      <c r="BP367"/>
      <c r="BQ367"/>
      <c r="BR367"/>
      <c r="BS367"/>
      <c r="BT367"/>
    </row>
    <row r="368" spans="2:72" ht="15" x14ac:dyDescent="0.25">
      <c r="B368" s="46"/>
      <c r="C368" s="46"/>
      <c r="D368" s="46"/>
      <c r="E368" s="30"/>
      <c r="F368" s="30"/>
      <c r="G368" s="30"/>
      <c r="H368" s="30"/>
      <c r="I368" s="30"/>
      <c r="J368" s="30"/>
      <c r="K368" s="30"/>
      <c r="AU368"/>
      <c r="AV368"/>
      <c r="AW368"/>
      <c r="AX368"/>
      <c r="AY368"/>
      <c r="AZ368"/>
      <c r="BA368"/>
      <c r="BB368"/>
      <c r="BC368"/>
      <c r="BD368"/>
      <c r="BE368"/>
      <c r="BF368"/>
      <c r="BG368"/>
      <c r="BH368"/>
      <c r="BI368"/>
      <c r="BJ368"/>
      <c r="BK368"/>
      <c r="BL368"/>
      <c r="BM368"/>
      <c r="BN368"/>
      <c r="BO368"/>
      <c r="BP368"/>
      <c r="BQ368"/>
      <c r="BR368"/>
      <c r="BS368"/>
      <c r="BT368"/>
    </row>
    <row r="369" spans="2:72" ht="15" x14ac:dyDescent="0.25">
      <c r="B369" s="30"/>
      <c r="C369" s="30"/>
      <c r="D369" s="30"/>
      <c r="E369" s="30"/>
      <c r="F369" s="30"/>
      <c r="G369" s="30"/>
      <c r="H369" s="30"/>
      <c r="I369" s="30"/>
      <c r="J369" s="30"/>
      <c r="K369" s="30"/>
      <c r="AU369"/>
      <c r="AV369"/>
      <c r="AW369"/>
      <c r="AX369"/>
      <c r="AY369"/>
      <c r="AZ369"/>
      <c r="BA369"/>
      <c r="BB369"/>
      <c r="BC369"/>
      <c r="BD369"/>
      <c r="BE369"/>
      <c r="BF369"/>
      <c r="BG369"/>
      <c r="BH369"/>
      <c r="BI369"/>
      <c r="BJ369"/>
      <c r="BK369"/>
      <c r="BL369"/>
      <c r="BM369"/>
      <c r="BN369"/>
      <c r="BO369"/>
      <c r="BP369"/>
      <c r="BQ369"/>
      <c r="BR369"/>
      <c r="BS369"/>
      <c r="BT369"/>
    </row>
    <row r="370" spans="2:72" ht="15" x14ac:dyDescent="0.25">
      <c r="AU370"/>
      <c r="AV370"/>
      <c r="AW370"/>
      <c r="AX370"/>
      <c r="AY370"/>
      <c r="AZ370"/>
      <c r="BA370"/>
      <c r="BB370"/>
      <c r="BC370"/>
      <c r="BD370"/>
      <c r="BE370"/>
      <c r="BF370"/>
      <c r="BG370"/>
      <c r="BH370"/>
      <c r="BI370"/>
      <c r="BJ370"/>
      <c r="BK370"/>
      <c r="BL370"/>
      <c r="BM370"/>
      <c r="BN370"/>
      <c r="BO370"/>
      <c r="BP370"/>
      <c r="BQ370"/>
      <c r="BR370"/>
      <c r="BS370"/>
      <c r="BT370"/>
    </row>
    <row r="371" spans="2:72" ht="15" x14ac:dyDescent="0.25">
      <c r="AU371"/>
      <c r="AV371"/>
      <c r="AW371"/>
      <c r="AX371"/>
      <c r="AY371"/>
      <c r="AZ371"/>
      <c r="BA371"/>
      <c r="BB371"/>
      <c r="BC371"/>
      <c r="BD371"/>
      <c r="BE371"/>
      <c r="BF371"/>
      <c r="BG371"/>
      <c r="BH371"/>
      <c r="BI371"/>
      <c r="BJ371"/>
      <c r="BK371"/>
      <c r="BL371"/>
      <c r="BM371"/>
      <c r="BN371"/>
      <c r="BO371"/>
      <c r="BP371"/>
      <c r="BQ371"/>
      <c r="BR371"/>
      <c r="BS371"/>
      <c r="BT371"/>
    </row>
    <row r="372" spans="2:72" ht="15" x14ac:dyDescent="0.25">
      <c r="AU372"/>
      <c r="AV372"/>
      <c r="AW372"/>
      <c r="AX372"/>
      <c r="AY372"/>
      <c r="AZ372"/>
      <c r="BA372"/>
      <c r="BB372"/>
      <c r="BC372"/>
      <c r="BD372"/>
      <c r="BE372"/>
      <c r="BF372"/>
      <c r="BG372"/>
      <c r="BH372"/>
      <c r="BI372"/>
      <c r="BJ372"/>
      <c r="BK372"/>
      <c r="BL372"/>
      <c r="BM372"/>
      <c r="BN372"/>
      <c r="BO372"/>
      <c r="BP372"/>
      <c r="BQ372"/>
      <c r="BR372"/>
      <c r="BS372"/>
      <c r="BT372"/>
    </row>
    <row r="373" spans="2:72" ht="15" x14ac:dyDescent="0.25">
      <c r="AU373"/>
      <c r="AV373"/>
      <c r="AW373"/>
      <c r="AX373"/>
      <c r="AY373"/>
      <c r="AZ373"/>
      <c r="BA373"/>
      <c r="BB373"/>
      <c r="BC373"/>
      <c r="BD373"/>
      <c r="BE373"/>
      <c r="BF373"/>
      <c r="BG373"/>
      <c r="BH373"/>
      <c r="BI373"/>
      <c r="BJ373"/>
      <c r="BK373"/>
      <c r="BL373"/>
      <c r="BM373"/>
      <c r="BN373"/>
      <c r="BO373"/>
      <c r="BP373"/>
      <c r="BQ373"/>
      <c r="BR373"/>
      <c r="BS373"/>
      <c r="BT373"/>
    </row>
    <row r="374" spans="2:72" ht="15" x14ac:dyDescent="0.25">
      <c r="AU374"/>
      <c r="AV374"/>
      <c r="AW374"/>
      <c r="AX374"/>
      <c r="AY374"/>
      <c r="AZ374"/>
      <c r="BA374"/>
      <c r="BB374"/>
      <c r="BC374"/>
      <c r="BD374"/>
      <c r="BE374"/>
      <c r="BF374"/>
      <c r="BG374"/>
      <c r="BH374"/>
      <c r="BI374"/>
      <c r="BJ374"/>
      <c r="BK374"/>
      <c r="BL374"/>
      <c r="BM374"/>
      <c r="BN374"/>
      <c r="BO374"/>
      <c r="BP374"/>
      <c r="BQ374"/>
      <c r="BR374"/>
      <c r="BS374"/>
      <c r="BT374"/>
    </row>
    <row r="375" spans="2:72" ht="15" x14ac:dyDescent="0.25">
      <c r="AU375"/>
      <c r="AV375"/>
      <c r="AW375"/>
      <c r="AX375"/>
      <c r="AY375"/>
      <c r="AZ375"/>
      <c r="BA375"/>
      <c r="BB375"/>
      <c r="BC375"/>
      <c r="BD375"/>
      <c r="BE375"/>
      <c r="BF375"/>
      <c r="BG375"/>
      <c r="BH375"/>
      <c r="BI375"/>
      <c r="BJ375"/>
      <c r="BK375"/>
      <c r="BL375"/>
      <c r="BM375"/>
      <c r="BN375"/>
      <c r="BO375"/>
      <c r="BP375"/>
      <c r="BQ375"/>
      <c r="BR375"/>
      <c r="BS375"/>
      <c r="BT375"/>
    </row>
    <row r="376" spans="2:72" ht="15" x14ac:dyDescent="0.25">
      <c r="AU376"/>
      <c r="AV376"/>
      <c r="AW376"/>
      <c r="AX376"/>
      <c r="AY376"/>
      <c r="AZ376"/>
      <c r="BA376"/>
      <c r="BB376"/>
      <c r="BC376"/>
      <c r="BD376"/>
      <c r="BE376"/>
      <c r="BF376"/>
      <c r="BG376"/>
      <c r="BH376"/>
      <c r="BI376"/>
      <c r="BJ376"/>
      <c r="BK376"/>
      <c r="BL376"/>
      <c r="BM376"/>
      <c r="BN376"/>
      <c r="BO376"/>
      <c r="BP376"/>
      <c r="BQ376"/>
      <c r="BR376"/>
      <c r="BS376"/>
      <c r="BT376"/>
    </row>
    <row r="377" spans="2:72" ht="15" x14ac:dyDescent="0.25">
      <c r="AU377"/>
      <c r="AV377"/>
      <c r="AW377"/>
      <c r="AX377"/>
      <c r="AY377"/>
      <c r="AZ377"/>
      <c r="BA377"/>
      <c r="BB377"/>
      <c r="BC377"/>
      <c r="BD377"/>
      <c r="BE377"/>
      <c r="BF377"/>
      <c r="BG377"/>
      <c r="BH377"/>
      <c r="BI377"/>
      <c r="BJ377"/>
      <c r="BK377"/>
      <c r="BL377"/>
      <c r="BM377"/>
      <c r="BN377"/>
      <c r="BO377"/>
      <c r="BP377"/>
      <c r="BQ377"/>
      <c r="BR377"/>
      <c r="BS377"/>
      <c r="BT377"/>
    </row>
    <row r="378" spans="2:72" ht="15" x14ac:dyDescent="0.25">
      <c r="AU378"/>
      <c r="AV378"/>
      <c r="AW378"/>
      <c r="AX378"/>
      <c r="AY378"/>
      <c r="AZ378"/>
      <c r="BA378"/>
      <c r="BB378"/>
      <c r="BC378"/>
      <c r="BD378"/>
      <c r="BE378"/>
      <c r="BF378"/>
      <c r="BG378"/>
      <c r="BH378"/>
      <c r="BI378"/>
      <c r="BJ378"/>
      <c r="BK378"/>
      <c r="BL378"/>
      <c r="BM378"/>
      <c r="BN378"/>
      <c r="BO378"/>
      <c r="BP378"/>
      <c r="BQ378"/>
      <c r="BR378"/>
      <c r="BS378"/>
      <c r="BT378"/>
    </row>
    <row r="379" spans="2:72" ht="15" x14ac:dyDescent="0.25">
      <c r="AU379"/>
      <c r="AV379"/>
      <c r="AW379"/>
      <c r="AX379"/>
      <c r="AY379"/>
      <c r="AZ379"/>
      <c r="BA379"/>
      <c r="BB379"/>
      <c r="BC379"/>
      <c r="BD379"/>
      <c r="BE379"/>
      <c r="BF379"/>
      <c r="BG379"/>
      <c r="BH379"/>
      <c r="BI379"/>
      <c r="BJ379"/>
      <c r="BK379"/>
      <c r="BL379"/>
      <c r="BM379"/>
      <c r="BN379"/>
      <c r="BO379"/>
      <c r="BP379"/>
      <c r="BQ379"/>
      <c r="BR379"/>
      <c r="BS379"/>
      <c r="BT379"/>
    </row>
    <row r="380" spans="2:72" ht="15" x14ac:dyDescent="0.25">
      <c r="AU380"/>
      <c r="AV380"/>
      <c r="AW380"/>
      <c r="AX380"/>
      <c r="AY380"/>
      <c r="AZ380"/>
      <c r="BA380"/>
      <c r="BB380"/>
      <c r="BC380"/>
      <c r="BD380"/>
      <c r="BE380"/>
      <c r="BF380"/>
      <c r="BG380"/>
      <c r="BH380"/>
      <c r="BI380"/>
      <c r="BJ380"/>
      <c r="BK380"/>
      <c r="BL380"/>
      <c r="BM380"/>
      <c r="BN380"/>
      <c r="BO380"/>
      <c r="BP380"/>
      <c r="BQ380"/>
      <c r="BR380"/>
      <c r="BS380"/>
      <c r="BT380"/>
    </row>
    <row r="381" spans="2:72" ht="15" x14ac:dyDescent="0.25">
      <c r="AU381"/>
      <c r="AV381"/>
      <c r="AW381"/>
      <c r="AX381"/>
      <c r="AY381"/>
      <c r="AZ381"/>
      <c r="BA381"/>
      <c r="BB381"/>
      <c r="BC381"/>
      <c r="BD381"/>
      <c r="BE381"/>
      <c r="BF381"/>
      <c r="BG381"/>
      <c r="BH381"/>
      <c r="BI381"/>
      <c r="BJ381"/>
      <c r="BK381"/>
      <c r="BL381"/>
      <c r="BM381"/>
      <c r="BN381"/>
      <c r="BO381"/>
      <c r="BP381"/>
      <c r="BQ381"/>
      <c r="BR381"/>
      <c r="BS381"/>
      <c r="BT381"/>
    </row>
    <row r="382" spans="2:72" ht="15" x14ac:dyDescent="0.25">
      <c r="AU382"/>
      <c r="AV382"/>
      <c r="AW382"/>
      <c r="AX382"/>
      <c r="AY382"/>
      <c r="AZ382"/>
      <c r="BA382"/>
      <c r="BB382"/>
      <c r="BC382"/>
      <c r="BD382"/>
      <c r="BE382"/>
      <c r="BF382"/>
      <c r="BG382"/>
      <c r="BH382"/>
      <c r="BI382"/>
      <c r="BJ382"/>
      <c r="BK382"/>
      <c r="BL382"/>
      <c r="BM382"/>
      <c r="BN382"/>
      <c r="BO382"/>
      <c r="BP382"/>
      <c r="BQ382"/>
      <c r="BR382"/>
      <c r="BS382"/>
      <c r="BT382"/>
    </row>
    <row r="383" spans="2:72" ht="15" x14ac:dyDescent="0.25">
      <c r="AU383"/>
      <c r="AV383"/>
      <c r="AW383"/>
      <c r="AX383"/>
      <c r="AY383"/>
      <c r="AZ383"/>
      <c r="BA383"/>
      <c r="BB383"/>
      <c r="BC383"/>
      <c r="BD383"/>
      <c r="BE383"/>
      <c r="BF383"/>
      <c r="BG383"/>
      <c r="BH383"/>
      <c r="BI383"/>
      <c r="BJ383"/>
      <c r="BK383"/>
      <c r="BL383"/>
      <c r="BM383"/>
      <c r="BN383"/>
      <c r="BO383"/>
      <c r="BP383"/>
      <c r="BQ383"/>
      <c r="BR383"/>
      <c r="BS383"/>
      <c r="BT383"/>
    </row>
    <row r="384" spans="2:72" ht="15" x14ac:dyDescent="0.25">
      <c r="AU384"/>
      <c r="AV384"/>
      <c r="AW384"/>
      <c r="AX384"/>
      <c r="AY384"/>
      <c r="AZ384"/>
      <c r="BA384"/>
      <c r="BB384"/>
      <c r="BC384"/>
      <c r="BD384"/>
      <c r="BE384"/>
      <c r="BF384"/>
      <c r="BG384"/>
      <c r="BH384"/>
      <c r="BI384"/>
      <c r="BJ384"/>
      <c r="BK384"/>
      <c r="BL384"/>
      <c r="BM384"/>
      <c r="BN384"/>
      <c r="BO384"/>
      <c r="BP384"/>
      <c r="BQ384"/>
      <c r="BR384"/>
      <c r="BS384"/>
      <c r="BT384"/>
    </row>
    <row r="385" spans="47:72" ht="15" x14ac:dyDescent="0.25">
      <c r="AU385"/>
      <c r="AV385"/>
      <c r="AW385"/>
      <c r="AX385"/>
      <c r="AY385"/>
      <c r="AZ385"/>
      <c r="BA385"/>
      <c r="BB385"/>
      <c r="BC385"/>
      <c r="BD385"/>
      <c r="BE385"/>
      <c r="BF385"/>
      <c r="BG385"/>
      <c r="BH385"/>
      <c r="BI385"/>
      <c r="BJ385"/>
      <c r="BK385"/>
      <c r="BL385"/>
      <c r="BM385"/>
      <c r="BN385"/>
      <c r="BO385"/>
      <c r="BP385"/>
      <c r="BQ385"/>
      <c r="BR385"/>
      <c r="BS385"/>
      <c r="BT385"/>
    </row>
    <row r="386" spans="47:72" ht="15" x14ac:dyDescent="0.25">
      <c r="AU386"/>
      <c r="AV386"/>
      <c r="AW386"/>
      <c r="AX386"/>
      <c r="AY386"/>
      <c r="AZ386"/>
      <c r="BA386"/>
      <c r="BB386"/>
      <c r="BC386"/>
      <c r="BD386"/>
      <c r="BE386"/>
      <c r="BF386"/>
      <c r="BG386"/>
      <c r="BH386"/>
      <c r="BI386"/>
      <c r="BJ386"/>
      <c r="BK386"/>
      <c r="BL386"/>
      <c r="BM386"/>
      <c r="BN386"/>
      <c r="BO386"/>
      <c r="BP386"/>
      <c r="BQ386"/>
      <c r="BR386"/>
      <c r="BS386"/>
      <c r="BT386"/>
    </row>
    <row r="387" spans="47:72" ht="15" x14ac:dyDescent="0.25">
      <c r="AU387"/>
      <c r="AV387"/>
      <c r="AW387"/>
      <c r="AX387"/>
      <c r="AY387"/>
      <c r="AZ387"/>
      <c r="BA387"/>
      <c r="BB387"/>
      <c r="BC387"/>
      <c r="BD387"/>
      <c r="BE387"/>
      <c r="BF387"/>
      <c r="BG387"/>
      <c r="BH387"/>
      <c r="BI387"/>
      <c r="BJ387"/>
      <c r="BK387"/>
      <c r="BL387"/>
      <c r="BM387"/>
      <c r="BN387"/>
      <c r="BO387"/>
      <c r="BP387"/>
      <c r="BQ387"/>
      <c r="BR387"/>
      <c r="BS387"/>
      <c r="BT387"/>
    </row>
    <row r="388" spans="47:72" ht="15" x14ac:dyDescent="0.25">
      <c r="AU388"/>
      <c r="AV388"/>
      <c r="AW388"/>
      <c r="AX388"/>
      <c r="AY388"/>
      <c r="AZ388"/>
      <c r="BA388"/>
      <c r="BB388"/>
      <c r="BC388"/>
      <c r="BD388"/>
      <c r="BE388"/>
      <c r="BF388"/>
      <c r="BG388"/>
      <c r="BH388"/>
      <c r="BI388"/>
      <c r="BJ388"/>
      <c r="BK388"/>
      <c r="BL388"/>
      <c r="BM388"/>
      <c r="BN388"/>
      <c r="BO388"/>
      <c r="BP388"/>
      <c r="BQ388"/>
      <c r="BR388"/>
      <c r="BS388"/>
      <c r="BT388"/>
    </row>
    <row r="389" spans="47:72" ht="15" x14ac:dyDescent="0.25">
      <c r="AU389"/>
      <c r="AV389"/>
      <c r="AW389"/>
      <c r="AX389"/>
      <c r="AY389"/>
      <c r="AZ389"/>
      <c r="BA389"/>
      <c r="BB389"/>
      <c r="BC389"/>
      <c r="BD389"/>
      <c r="BE389"/>
      <c r="BF389"/>
      <c r="BG389"/>
      <c r="BH389"/>
      <c r="BI389"/>
      <c r="BJ389"/>
      <c r="BK389"/>
      <c r="BL389"/>
      <c r="BM389"/>
      <c r="BN389"/>
      <c r="BO389"/>
      <c r="BP389"/>
      <c r="BQ389"/>
      <c r="BR389"/>
      <c r="BS389"/>
      <c r="BT389"/>
    </row>
    <row r="390" spans="47:72" ht="15" x14ac:dyDescent="0.25">
      <c r="AU390"/>
      <c r="AV390"/>
      <c r="AW390"/>
      <c r="AX390"/>
      <c r="AY390"/>
      <c r="AZ390"/>
      <c r="BA390"/>
      <c r="BB390"/>
      <c r="BC390"/>
      <c r="BD390"/>
      <c r="BE390"/>
      <c r="BF390"/>
      <c r="BG390"/>
      <c r="BH390"/>
      <c r="BI390"/>
      <c r="BJ390"/>
      <c r="BK390"/>
      <c r="BL390"/>
      <c r="BM390"/>
      <c r="BN390"/>
      <c r="BO390"/>
      <c r="BP390"/>
      <c r="BQ390"/>
      <c r="BR390"/>
      <c r="BS390"/>
      <c r="BT390"/>
    </row>
    <row r="391" spans="47:72" ht="15" x14ac:dyDescent="0.25">
      <c r="AU391"/>
      <c r="AV391"/>
      <c r="AW391"/>
      <c r="AX391"/>
      <c r="AY391"/>
      <c r="AZ391"/>
      <c r="BA391"/>
      <c r="BB391"/>
      <c r="BC391"/>
      <c r="BD391"/>
      <c r="BE391"/>
      <c r="BF391"/>
      <c r="BG391"/>
      <c r="BH391"/>
      <c r="BI391"/>
      <c r="BJ391"/>
      <c r="BK391"/>
      <c r="BL391"/>
      <c r="BM391"/>
      <c r="BN391"/>
      <c r="BO391"/>
      <c r="BP391"/>
      <c r="BQ391"/>
      <c r="BR391"/>
      <c r="BS391"/>
      <c r="BT391"/>
    </row>
    <row r="392" spans="47:72" ht="15" x14ac:dyDescent="0.25">
      <c r="AU392"/>
      <c r="AV392"/>
      <c r="AW392"/>
      <c r="AX392"/>
      <c r="AY392"/>
      <c r="AZ392"/>
      <c r="BA392"/>
      <c r="BB392"/>
      <c r="BC392"/>
      <c r="BD392"/>
      <c r="BE392"/>
      <c r="BF392"/>
      <c r="BG392"/>
      <c r="BH392"/>
      <c r="BI392"/>
      <c r="BJ392"/>
      <c r="BK392"/>
      <c r="BL392"/>
      <c r="BM392"/>
      <c r="BN392"/>
      <c r="BO392"/>
      <c r="BP392"/>
      <c r="BQ392"/>
      <c r="BR392"/>
      <c r="BS392"/>
      <c r="BT392"/>
    </row>
    <row r="393" spans="47:72" ht="15" x14ac:dyDescent="0.25">
      <c r="AU393"/>
      <c r="AV393"/>
      <c r="AW393"/>
      <c r="AX393"/>
      <c r="AY393"/>
      <c r="AZ393"/>
      <c r="BA393"/>
      <c r="BB393"/>
      <c r="BC393"/>
      <c r="BD393"/>
      <c r="BE393"/>
      <c r="BF393"/>
      <c r="BG393"/>
      <c r="BH393"/>
      <c r="BI393"/>
      <c r="BJ393"/>
      <c r="BK393"/>
      <c r="BL393"/>
      <c r="BM393"/>
      <c r="BN393"/>
      <c r="BO393"/>
      <c r="BP393"/>
      <c r="BQ393"/>
      <c r="BR393"/>
      <c r="BS393"/>
      <c r="BT393"/>
    </row>
    <row r="394" spans="47:72" ht="15" x14ac:dyDescent="0.25">
      <c r="AU394"/>
      <c r="AV394"/>
      <c r="AW394"/>
      <c r="AX394"/>
      <c r="AY394"/>
      <c r="AZ394"/>
      <c r="BA394"/>
      <c r="BB394"/>
      <c r="BC394"/>
      <c r="BD394"/>
      <c r="BE394"/>
      <c r="BF394"/>
      <c r="BG394"/>
      <c r="BH394"/>
      <c r="BI394"/>
      <c r="BJ394"/>
      <c r="BK394"/>
      <c r="BL394"/>
      <c r="BM394"/>
      <c r="BN394"/>
      <c r="BO394"/>
      <c r="BP394"/>
      <c r="BQ394"/>
      <c r="BR394"/>
      <c r="BS394"/>
      <c r="BT394"/>
    </row>
    <row r="395" spans="47:72" ht="15" x14ac:dyDescent="0.25">
      <c r="AU395"/>
      <c r="AV395"/>
      <c r="AW395"/>
      <c r="AX395"/>
      <c r="AY395"/>
      <c r="AZ395"/>
      <c r="BA395"/>
      <c r="BB395"/>
      <c r="BC395"/>
      <c r="BD395"/>
      <c r="BE395"/>
      <c r="BF395"/>
      <c r="BG395"/>
      <c r="BH395"/>
      <c r="BI395"/>
      <c r="BJ395"/>
      <c r="BK395"/>
      <c r="BL395"/>
      <c r="BM395"/>
      <c r="BN395"/>
      <c r="BO395"/>
      <c r="BP395"/>
      <c r="BQ395"/>
      <c r="BR395"/>
      <c r="BS395"/>
      <c r="BT395"/>
    </row>
    <row r="396" spans="47:72" ht="15" x14ac:dyDescent="0.25">
      <c r="AU396"/>
      <c r="AV396"/>
      <c r="AW396"/>
      <c r="AX396"/>
      <c r="AY396"/>
      <c r="AZ396"/>
      <c r="BA396"/>
      <c r="BB396"/>
      <c r="BC396"/>
      <c r="BD396"/>
      <c r="BE396"/>
      <c r="BF396"/>
      <c r="BG396"/>
      <c r="BH396"/>
      <c r="BI396"/>
      <c r="BJ396"/>
      <c r="BK396"/>
      <c r="BL396"/>
      <c r="BM396"/>
      <c r="BN396"/>
      <c r="BO396"/>
      <c r="BP396"/>
      <c r="BQ396"/>
      <c r="BR396"/>
      <c r="BS396"/>
      <c r="BT396"/>
    </row>
    <row r="397" spans="47:72" ht="15" x14ac:dyDescent="0.25">
      <c r="AU397"/>
      <c r="AV397"/>
      <c r="AW397"/>
      <c r="AX397"/>
      <c r="AY397"/>
      <c r="AZ397"/>
      <c r="BA397"/>
      <c r="BB397"/>
      <c r="BC397"/>
      <c r="BD397"/>
      <c r="BE397"/>
      <c r="BF397"/>
      <c r="BG397"/>
      <c r="BH397"/>
      <c r="BI397"/>
      <c r="BJ397"/>
      <c r="BK397"/>
      <c r="BL397"/>
      <c r="BM397"/>
      <c r="BN397"/>
      <c r="BO397"/>
      <c r="BP397"/>
      <c r="BQ397"/>
      <c r="BR397"/>
      <c r="BS397"/>
      <c r="BT397"/>
    </row>
    <row r="398" spans="47:72" ht="15" x14ac:dyDescent="0.25">
      <c r="AU398"/>
      <c r="AV398"/>
      <c r="AW398"/>
      <c r="AX398"/>
      <c r="AY398"/>
      <c r="AZ398"/>
      <c r="BA398"/>
      <c r="BB398"/>
      <c r="BC398"/>
      <c r="BD398"/>
      <c r="BE398"/>
      <c r="BF398"/>
      <c r="BG398"/>
      <c r="BH398"/>
      <c r="BI398"/>
      <c r="BJ398"/>
      <c r="BK398"/>
      <c r="BL398"/>
      <c r="BM398"/>
      <c r="BN398"/>
      <c r="BO398"/>
      <c r="BP398"/>
      <c r="BQ398"/>
      <c r="BR398"/>
      <c r="BS398"/>
      <c r="BT398"/>
    </row>
    <row r="399" spans="47:72" ht="15" x14ac:dyDescent="0.25">
      <c r="AU399"/>
      <c r="AV399"/>
      <c r="AW399"/>
      <c r="AX399"/>
      <c r="AY399"/>
      <c r="AZ399"/>
      <c r="BA399"/>
      <c r="BB399"/>
      <c r="BC399"/>
      <c r="BD399"/>
      <c r="BE399"/>
      <c r="BF399"/>
      <c r="BG399"/>
      <c r="BH399"/>
      <c r="BI399"/>
      <c r="BJ399"/>
      <c r="BK399"/>
      <c r="BL399"/>
      <c r="BM399"/>
      <c r="BN399"/>
      <c r="BO399"/>
      <c r="BP399"/>
      <c r="BQ399"/>
      <c r="BR399"/>
      <c r="BS399"/>
      <c r="BT399"/>
    </row>
    <row r="400" spans="47:72" ht="15" x14ac:dyDescent="0.25">
      <c r="AU400"/>
      <c r="AV400"/>
      <c r="AW400"/>
      <c r="AX400"/>
      <c r="AY400"/>
      <c r="AZ400"/>
      <c r="BA400"/>
      <c r="BB400"/>
      <c r="BC400"/>
      <c r="BD400"/>
      <c r="BE400"/>
      <c r="BF400"/>
      <c r="BG400"/>
      <c r="BH400"/>
      <c r="BI400"/>
      <c r="BJ400"/>
      <c r="BK400"/>
      <c r="BL400"/>
      <c r="BM400"/>
      <c r="BN400"/>
      <c r="BO400"/>
      <c r="BP400"/>
      <c r="BQ400"/>
      <c r="BR400"/>
      <c r="BS400"/>
      <c r="BT400"/>
    </row>
    <row r="401" spans="47:72" ht="15" x14ac:dyDescent="0.25">
      <c r="AU401"/>
      <c r="AV401"/>
      <c r="AW401"/>
      <c r="AX401"/>
      <c r="AY401"/>
      <c r="AZ401"/>
      <c r="BA401"/>
      <c r="BB401"/>
      <c r="BC401"/>
      <c r="BD401"/>
      <c r="BE401"/>
      <c r="BF401"/>
      <c r="BG401"/>
      <c r="BH401"/>
      <c r="BI401"/>
      <c r="BJ401"/>
      <c r="BK401"/>
      <c r="BL401"/>
      <c r="BM401"/>
      <c r="BN401"/>
      <c r="BO401"/>
      <c r="BP401"/>
      <c r="BQ401"/>
      <c r="BR401"/>
      <c r="BS401"/>
      <c r="BT401"/>
    </row>
    <row r="402" spans="47:72" ht="15" x14ac:dyDescent="0.25">
      <c r="AU402"/>
      <c r="AV402"/>
      <c r="AW402"/>
      <c r="AX402"/>
      <c r="AY402"/>
      <c r="AZ402"/>
      <c r="BA402"/>
      <c r="BB402"/>
      <c r="BC402"/>
      <c r="BD402"/>
      <c r="BE402"/>
      <c r="BF402"/>
      <c r="BG402"/>
      <c r="BH402"/>
      <c r="BI402"/>
      <c r="BJ402"/>
      <c r="BK402"/>
      <c r="BL402"/>
      <c r="BM402"/>
      <c r="BN402"/>
      <c r="BO402"/>
      <c r="BP402"/>
      <c r="BQ402"/>
      <c r="BR402"/>
      <c r="BS402"/>
      <c r="BT402"/>
    </row>
    <row r="403" spans="47:72" ht="15" x14ac:dyDescent="0.25">
      <c r="AU403"/>
      <c r="AV403"/>
      <c r="AW403"/>
      <c r="AX403"/>
      <c r="AY403"/>
      <c r="AZ403"/>
      <c r="BA403"/>
      <c r="BB403"/>
      <c r="BC403"/>
      <c r="BD403"/>
      <c r="BE403"/>
      <c r="BF403"/>
      <c r="BG403"/>
      <c r="BH403"/>
      <c r="BI403"/>
      <c r="BJ403"/>
      <c r="BK403"/>
      <c r="BL403"/>
      <c r="BM403"/>
      <c r="BN403"/>
      <c r="BO403"/>
      <c r="BP403"/>
      <c r="BQ403"/>
      <c r="BR403"/>
      <c r="BS403"/>
      <c r="BT403"/>
    </row>
    <row r="404" spans="47:72" ht="15" x14ac:dyDescent="0.25">
      <c r="AU404"/>
      <c r="AV404"/>
      <c r="AW404"/>
      <c r="AX404"/>
      <c r="AY404"/>
      <c r="AZ404"/>
      <c r="BA404"/>
      <c r="BB404"/>
      <c r="BC404"/>
      <c r="BD404"/>
      <c r="BE404"/>
      <c r="BF404"/>
      <c r="BG404"/>
      <c r="BH404"/>
      <c r="BI404"/>
      <c r="BJ404"/>
      <c r="BK404"/>
      <c r="BL404"/>
      <c r="BM404"/>
      <c r="BN404"/>
      <c r="BO404"/>
      <c r="BP404"/>
      <c r="BQ404"/>
      <c r="BR404"/>
      <c r="BS404"/>
      <c r="BT404"/>
    </row>
    <row r="405" spans="47:72" ht="15" x14ac:dyDescent="0.25">
      <c r="AU405"/>
      <c r="AV405"/>
      <c r="AW405"/>
      <c r="AX405"/>
      <c r="AY405"/>
      <c r="AZ405"/>
      <c r="BA405"/>
      <c r="BB405"/>
      <c r="BC405"/>
      <c r="BD405"/>
      <c r="BE405"/>
      <c r="BF405"/>
      <c r="BG405"/>
      <c r="BH405"/>
      <c r="BI405"/>
      <c r="BJ405"/>
      <c r="BK405"/>
      <c r="BL405"/>
      <c r="BM405"/>
      <c r="BN405"/>
      <c r="BO405"/>
      <c r="BP405"/>
      <c r="BQ405"/>
      <c r="BR405"/>
      <c r="BS405"/>
      <c r="BT405"/>
    </row>
    <row r="406" spans="47:72" ht="15" x14ac:dyDescent="0.25">
      <c r="AU406"/>
      <c r="AV406"/>
      <c r="AW406"/>
      <c r="AX406"/>
      <c r="AY406"/>
      <c r="AZ406"/>
      <c r="BA406"/>
      <c r="BB406"/>
      <c r="BC406"/>
      <c r="BD406"/>
      <c r="BE406"/>
      <c r="BF406"/>
      <c r="BG406"/>
      <c r="BH406"/>
      <c r="BI406"/>
      <c r="BJ406"/>
      <c r="BK406"/>
      <c r="BL406"/>
      <c r="BM406"/>
      <c r="BN406"/>
      <c r="BO406"/>
      <c r="BP406"/>
      <c r="BQ406"/>
      <c r="BR406"/>
      <c r="BS406"/>
      <c r="BT406"/>
    </row>
    <row r="407" spans="47:72" ht="15" x14ac:dyDescent="0.25">
      <c r="AU407"/>
      <c r="AV407"/>
      <c r="AW407"/>
      <c r="AX407"/>
      <c r="AY407"/>
      <c r="AZ407"/>
      <c r="BA407"/>
      <c r="BB407"/>
      <c r="BC407"/>
      <c r="BD407"/>
      <c r="BE407"/>
      <c r="BF407"/>
      <c r="BG407"/>
      <c r="BH407"/>
      <c r="BI407"/>
      <c r="BJ407"/>
      <c r="BK407"/>
      <c r="BL407"/>
      <c r="BM407"/>
      <c r="BN407"/>
      <c r="BO407"/>
      <c r="BP407"/>
      <c r="BQ407"/>
      <c r="BR407"/>
      <c r="BS407"/>
      <c r="BT407"/>
    </row>
    <row r="408" spans="47:72" ht="8.25" customHeight="1" x14ac:dyDescent="0.25">
      <c r="AU408"/>
      <c r="AV408"/>
      <c r="AW408"/>
      <c r="AX408"/>
      <c r="AY408"/>
      <c r="AZ408"/>
      <c r="BA408"/>
      <c r="BB408"/>
      <c r="BC408"/>
      <c r="BD408"/>
      <c r="BE408"/>
      <c r="BF408"/>
      <c r="BG408"/>
      <c r="BH408"/>
      <c r="BI408"/>
      <c r="BJ408"/>
      <c r="BK408"/>
      <c r="BL408"/>
      <c r="BM408"/>
      <c r="BN408"/>
      <c r="BO408"/>
      <c r="BP408"/>
      <c r="BQ408"/>
      <c r="BR408"/>
      <c r="BS408"/>
      <c r="BT408"/>
    </row>
    <row r="409" spans="47:72" ht="15" x14ac:dyDescent="0.25">
      <c r="AU409"/>
      <c r="AV409"/>
      <c r="AW409"/>
      <c r="AX409"/>
      <c r="AY409"/>
      <c r="AZ409"/>
      <c r="BA409"/>
      <c r="BB409"/>
      <c r="BC409"/>
      <c r="BD409"/>
      <c r="BE409"/>
      <c r="BF409"/>
      <c r="BG409"/>
      <c r="BH409"/>
      <c r="BI409"/>
      <c r="BJ409"/>
      <c r="BK409"/>
      <c r="BL409"/>
      <c r="BM409"/>
      <c r="BN409"/>
      <c r="BO409"/>
      <c r="BP409"/>
      <c r="BQ409"/>
      <c r="BR409"/>
      <c r="BS409"/>
      <c r="BT409"/>
    </row>
    <row r="410" spans="47:72" ht="15" x14ac:dyDescent="0.25">
      <c r="AU410"/>
      <c r="AV410"/>
      <c r="AW410"/>
      <c r="AX410"/>
      <c r="AY410"/>
      <c r="AZ410"/>
      <c r="BA410"/>
      <c r="BB410"/>
      <c r="BC410"/>
      <c r="BD410"/>
      <c r="BE410"/>
      <c r="BF410"/>
      <c r="BG410"/>
      <c r="BH410"/>
      <c r="BI410"/>
      <c r="BJ410"/>
      <c r="BK410"/>
      <c r="BL410"/>
      <c r="BM410"/>
      <c r="BN410"/>
      <c r="BO410"/>
      <c r="BP410"/>
      <c r="BQ410"/>
      <c r="BR410"/>
      <c r="BS410"/>
      <c r="BT410"/>
    </row>
    <row r="411" spans="47:72" ht="15" x14ac:dyDescent="0.25">
      <c r="AU411"/>
      <c r="AV411"/>
      <c r="AW411"/>
      <c r="AX411"/>
      <c r="AY411"/>
      <c r="AZ411"/>
      <c r="BA411"/>
      <c r="BB411"/>
      <c r="BC411"/>
      <c r="BD411"/>
      <c r="BE411"/>
      <c r="BF411"/>
      <c r="BG411"/>
      <c r="BH411"/>
      <c r="BI411"/>
      <c r="BJ411"/>
      <c r="BK411"/>
      <c r="BL411"/>
      <c r="BM411"/>
      <c r="BN411"/>
      <c r="BO411"/>
      <c r="BP411"/>
      <c r="BQ411"/>
      <c r="BR411"/>
      <c r="BS411"/>
      <c r="BT411"/>
    </row>
    <row r="412" spans="47:72" ht="15" x14ac:dyDescent="0.25">
      <c r="AU412"/>
      <c r="AV412"/>
      <c r="AW412"/>
      <c r="AX412"/>
      <c r="AY412"/>
      <c r="AZ412"/>
      <c r="BA412"/>
      <c r="BB412"/>
      <c r="BC412"/>
      <c r="BD412"/>
      <c r="BE412"/>
      <c r="BF412"/>
      <c r="BG412"/>
      <c r="BH412"/>
      <c r="BI412"/>
      <c r="BJ412"/>
      <c r="BK412"/>
      <c r="BL412"/>
      <c r="BM412"/>
      <c r="BN412"/>
      <c r="BO412"/>
      <c r="BP412"/>
      <c r="BQ412"/>
      <c r="BR412"/>
      <c r="BS412"/>
      <c r="BT412"/>
    </row>
    <row r="413" spans="47:72" ht="15" x14ac:dyDescent="0.25">
      <c r="AU413"/>
      <c r="AV413"/>
      <c r="AW413"/>
      <c r="AX413"/>
      <c r="AY413"/>
      <c r="AZ413"/>
      <c r="BA413"/>
      <c r="BB413"/>
      <c r="BC413"/>
      <c r="BD413"/>
      <c r="BE413"/>
      <c r="BF413"/>
      <c r="BG413"/>
      <c r="BH413"/>
      <c r="BI413"/>
      <c r="BJ413"/>
      <c r="BK413"/>
      <c r="BL413"/>
      <c r="BM413"/>
      <c r="BN413"/>
      <c r="BO413"/>
      <c r="BP413"/>
      <c r="BQ413"/>
      <c r="BR413"/>
      <c r="BS413"/>
      <c r="BT413"/>
    </row>
    <row r="414" spans="47:72" ht="15" x14ac:dyDescent="0.25">
      <c r="AU414"/>
      <c r="AV414"/>
      <c r="AW414"/>
      <c r="AX414"/>
      <c r="AY414"/>
      <c r="AZ414"/>
      <c r="BA414"/>
      <c r="BB414"/>
      <c r="BC414"/>
      <c r="BD414"/>
      <c r="BE414"/>
      <c r="BF414"/>
      <c r="BG414"/>
      <c r="BH414"/>
      <c r="BI414"/>
      <c r="BJ414"/>
      <c r="BK414"/>
      <c r="BL414"/>
      <c r="BM414"/>
      <c r="BN414"/>
      <c r="BO414"/>
      <c r="BP414"/>
      <c r="BQ414"/>
      <c r="BR414"/>
      <c r="BS414"/>
      <c r="BT414"/>
    </row>
    <row r="415" spans="47:72" ht="15" x14ac:dyDescent="0.25">
      <c r="AU415"/>
      <c r="AV415"/>
      <c r="AW415"/>
      <c r="AX415"/>
      <c r="AY415"/>
      <c r="AZ415"/>
      <c r="BA415"/>
      <c r="BB415"/>
      <c r="BC415"/>
      <c r="BD415"/>
      <c r="BE415"/>
      <c r="BF415"/>
      <c r="BG415"/>
      <c r="BH415"/>
      <c r="BI415"/>
      <c r="BJ415"/>
      <c r="BK415"/>
      <c r="BL415"/>
      <c r="BM415"/>
      <c r="BN415"/>
      <c r="BO415"/>
      <c r="BP415"/>
      <c r="BQ415"/>
      <c r="BR415"/>
      <c r="BS415"/>
      <c r="BT415"/>
    </row>
    <row r="416" spans="47:72" ht="15" x14ac:dyDescent="0.25">
      <c r="AU416"/>
      <c r="AV416"/>
      <c r="AW416"/>
      <c r="AX416"/>
      <c r="AY416"/>
      <c r="AZ416"/>
      <c r="BA416"/>
      <c r="BB416"/>
      <c r="BC416"/>
      <c r="BD416"/>
      <c r="BE416"/>
      <c r="BF416"/>
      <c r="BG416"/>
      <c r="BH416"/>
      <c r="BI416"/>
      <c r="BJ416"/>
      <c r="BK416"/>
      <c r="BL416"/>
      <c r="BM416"/>
      <c r="BN416"/>
      <c r="BO416"/>
      <c r="BP416"/>
      <c r="BQ416"/>
      <c r="BR416"/>
      <c r="BS416"/>
      <c r="BT416"/>
    </row>
    <row r="417" spans="47:72" ht="15" x14ac:dyDescent="0.25">
      <c r="AU417"/>
      <c r="AV417"/>
      <c r="AW417"/>
      <c r="AX417"/>
      <c r="AY417"/>
      <c r="AZ417"/>
      <c r="BA417"/>
      <c r="BB417"/>
      <c r="BC417"/>
      <c r="BD417"/>
      <c r="BE417"/>
      <c r="BF417"/>
      <c r="BG417"/>
      <c r="BH417"/>
      <c r="BI417"/>
      <c r="BJ417"/>
      <c r="BK417"/>
      <c r="BL417"/>
      <c r="BM417"/>
      <c r="BN417"/>
      <c r="BO417"/>
      <c r="BP417"/>
      <c r="BQ417"/>
      <c r="BR417"/>
      <c r="BS417"/>
      <c r="BT417"/>
    </row>
    <row r="418" spans="47:72" ht="15" x14ac:dyDescent="0.25">
      <c r="AU418"/>
      <c r="AV418"/>
      <c r="AW418"/>
      <c r="AX418"/>
      <c r="AY418"/>
      <c r="AZ418"/>
      <c r="BA418"/>
      <c r="BB418"/>
      <c r="BC418"/>
      <c r="BD418"/>
      <c r="BE418"/>
      <c r="BF418"/>
      <c r="BG418"/>
      <c r="BH418"/>
      <c r="BI418"/>
      <c r="BJ418"/>
      <c r="BK418"/>
      <c r="BL418"/>
      <c r="BM418"/>
      <c r="BN418"/>
      <c r="BO418"/>
      <c r="BP418"/>
      <c r="BQ418"/>
      <c r="BR418"/>
      <c r="BS418"/>
      <c r="BT418"/>
    </row>
    <row r="419" spans="47:72" ht="15" x14ac:dyDescent="0.25">
      <c r="AU419"/>
      <c r="AV419"/>
      <c r="AW419"/>
      <c r="AX419"/>
      <c r="AY419"/>
      <c r="AZ419"/>
      <c r="BA419"/>
      <c r="BB419"/>
      <c r="BC419"/>
      <c r="BD419"/>
      <c r="BE419"/>
      <c r="BF419"/>
      <c r="BG419"/>
      <c r="BH419"/>
      <c r="BI419"/>
      <c r="BJ419"/>
      <c r="BK419"/>
      <c r="BL419"/>
      <c r="BM419"/>
      <c r="BN419"/>
      <c r="BO419"/>
      <c r="BP419"/>
      <c r="BQ419"/>
      <c r="BR419"/>
      <c r="BS419"/>
      <c r="BT419"/>
    </row>
    <row r="420" spans="47:72" ht="15" x14ac:dyDescent="0.25">
      <c r="AU420"/>
      <c r="AV420"/>
      <c r="AW420"/>
      <c r="AX420"/>
      <c r="AY420"/>
      <c r="AZ420"/>
      <c r="BA420"/>
      <c r="BB420"/>
      <c r="BC420"/>
      <c r="BD420"/>
      <c r="BE420"/>
      <c r="BF420"/>
      <c r="BG420"/>
      <c r="BH420"/>
      <c r="BI420"/>
      <c r="BJ420"/>
      <c r="BK420"/>
      <c r="BL420"/>
      <c r="BM420"/>
      <c r="BN420"/>
      <c r="BO420"/>
      <c r="BP420"/>
      <c r="BQ420"/>
      <c r="BR420"/>
      <c r="BS420"/>
      <c r="BT420"/>
    </row>
    <row r="421" spans="47:72" ht="15" x14ac:dyDescent="0.25">
      <c r="AU421"/>
      <c r="AV421"/>
      <c r="AW421"/>
      <c r="AX421"/>
      <c r="AY421"/>
      <c r="AZ421"/>
      <c r="BA421"/>
      <c r="BB421"/>
      <c r="BC421"/>
      <c r="BD421"/>
      <c r="BE421"/>
      <c r="BF421"/>
      <c r="BG421"/>
      <c r="BH421"/>
      <c r="BI421"/>
      <c r="BJ421"/>
      <c r="BK421"/>
      <c r="BL421"/>
      <c r="BM421"/>
      <c r="BN421"/>
      <c r="BO421"/>
      <c r="BP421"/>
      <c r="BQ421"/>
      <c r="BR421"/>
      <c r="BS421"/>
      <c r="BT421"/>
    </row>
    <row r="422" spans="47:72" ht="15" x14ac:dyDescent="0.25">
      <c r="AU422"/>
      <c r="AV422"/>
      <c r="AW422"/>
      <c r="AX422"/>
      <c r="AY422"/>
      <c r="AZ422"/>
      <c r="BA422"/>
      <c r="BB422"/>
      <c r="BC422"/>
      <c r="BD422"/>
      <c r="BE422"/>
      <c r="BF422"/>
      <c r="BG422"/>
      <c r="BH422"/>
      <c r="BI422"/>
      <c r="BJ422"/>
      <c r="BK422"/>
      <c r="BL422"/>
      <c r="BM422"/>
      <c r="BN422"/>
      <c r="BO422"/>
      <c r="BP422"/>
      <c r="BQ422"/>
      <c r="BR422"/>
      <c r="BS422"/>
      <c r="BT422"/>
    </row>
    <row r="423" spans="47:72" ht="15" x14ac:dyDescent="0.25">
      <c r="AU423"/>
      <c r="AV423"/>
      <c r="AW423"/>
      <c r="AX423"/>
      <c r="AY423"/>
      <c r="AZ423"/>
      <c r="BA423"/>
      <c r="BB423"/>
      <c r="BC423"/>
      <c r="BD423"/>
      <c r="BE423"/>
      <c r="BF423"/>
      <c r="BG423"/>
      <c r="BH423"/>
      <c r="BI423"/>
      <c r="BJ423"/>
      <c r="BK423"/>
      <c r="BL423"/>
      <c r="BM423"/>
      <c r="BN423"/>
      <c r="BO423"/>
      <c r="BP423"/>
      <c r="BQ423"/>
      <c r="BR423"/>
      <c r="BS423"/>
      <c r="BT423"/>
    </row>
    <row r="424" spans="47:72" ht="15" x14ac:dyDescent="0.25">
      <c r="AU424"/>
      <c r="AV424"/>
      <c r="AW424"/>
      <c r="AX424"/>
      <c r="AY424"/>
      <c r="AZ424"/>
      <c r="BA424"/>
      <c r="BB424"/>
      <c r="BC424"/>
      <c r="BD424"/>
      <c r="BE424"/>
      <c r="BF424"/>
      <c r="BG424"/>
      <c r="BH424"/>
      <c r="BI424"/>
      <c r="BJ424"/>
      <c r="BK424"/>
      <c r="BL424"/>
      <c r="BM424"/>
      <c r="BN424"/>
      <c r="BO424"/>
      <c r="BP424"/>
      <c r="BQ424"/>
      <c r="BR424"/>
      <c r="BS424"/>
      <c r="BT424"/>
    </row>
    <row r="425" spans="47:72" ht="15" x14ac:dyDescent="0.25">
      <c r="AU425"/>
      <c r="AV425"/>
      <c r="AW425"/>
      <c r="AX425"/>
      <c r="AY425"/>
      <c r="AZ425"/>
      <c r="BA425"/>
      <c r="BB425"/>
      <c r="BC425"/>
      <c r="BD425"/>
      <c r="BE425"/>
      <c r="BF425"/>
      <c r="BG425"/>
      <c r="BH425"/>
      <c r="BI425"/>
      <c r="BJ425"/>
      <c r="BK425"/>
      <c r="BL425"/>
      <c r="BM425"/>
      <c r="BN425"/>
      <c r="BO425"/>
      <c r="BP425"/>
      <c r="BQ425"/>
      <c r="BR425"/>
      <c r="BS425"/>
      <c r="BT425"/>
    </row>
    <row r="426" spans="47:72" ht="15" x14ac:dyDescent="0.25">
      <c r="AU426"/>
      <c r="AV426"/>
      <c r="AW426"/>
      <c r="AX426"/>
      <c r="AY426"/>
      <c r="AZ426"/>
      <c r="BA426"/>
      <c r="BB426"/>
      <c r="BC426"/>
      <c r="BD426"/>
      <c r="BE426"/>
      <c r="BF426"/>
      <c r="BG426"/>
      <c r="BH426"/>
      <c r="BI426"/>
      <c r="BJ426"/>
      <c r="BK426"/>
      <c r="BL426"/>
      <c r="BM426"/>
      <c r="BN426"/>
      <c r="BO426"/>
      <c r="BP426"/>
      <c r="BQ426"/>
      <c r="BR426"/>
      <c r="BS426"/>
      <c r="BT426"/>
    </row>
    <row r="427" spans="47:72" ht="15" x14ac:dyDescent="0.25">
      <c r="AU427"/>
      <c r="AV427"/>
      <c r="AW427"/>
      <c r="AX427"/>
      <c r="AY427"/>
      <c r="AZ427"/>
      <c r="BA427"/>
      <c r="BB427"/>
      <c r="BC427"/>
      <c r="BD427"/>
      <c r="BE427"/>
      <c r="BF427"/>
      <c r="BG427"/>
      <c r="BH427"/>
      <c r="BI427"/>
      <c r="BJ427"/>
      <c r="BK427"/>
      <c r="BL427"/>
      <c r="BM427"/>
      <c r="BN427"/>
      <c r="BO427"/>
      <c r="BP427"/>
      <c r="BQ427"/>
      <c r="BR427"/>
      <c r="BS427"/>
      <c r="BT427"/>
    </row>
    <row r="428" spans="47:72" ht="15" x14ac:dyDescent="0.25">
      <c r="AU428"/>
      <c r="AV428"/>
      <c r="AW428"/>
      <c r="AX428"/>
      <c r="AY428"/>
      <c r="AZ428"/>
      <c r="BA428"/>
      <c r="BB428"/>
      <c r="BC428"/>
      <c r="BD428"/>
      <c r="BE428"/>
      <c r="BF428"/>
      <c r="BG428"/>
      <c r="BH428"/>
      <c r="BI428"/>
      <c r="BJ428"/>
      <c r="BK428"/>
      <c r="BL428"/>
      <c r="BM428"/>
      <c r="BN428"/>
      <c r="BO428"/>
      <c r="BP428"/>
      <c r="BQ428"/>
      <c r="BR428"/>
      <c r="BS428"/>
      <c r="BT428"/>
    </row>
    <row r="429" spans="47:72" ht="15" x14ac:dyDescent="0.25">
      <c r="AU429"/>
      <c r="AV429"/>
      <c r="AW429"/>
      <c r="AX429"/>
      <c r="AY429"/>
      <c r="AZ429"/>
      <c r="BA429"/>
      <c r="BB429"/>
      <c r="BC429"/>
      <c r="BD429"/>
      <c r="BE429"/>
      <c r="BF429"/>
      <c r="BG429"/>
      <c r="BH429"/>
      <c r="BI429"/>
      <c r="BJ429"/>
      <c r="BK429"/>
      <c r="BL429"/>
      <c r="BM429"/>
      <c r="BN429"/>
      <c r="BO429"/>
      <c r="BP429"/>
      <c r="BQ429"/>
      <c r="BR429"/>
      <c r="BS429"/>
      <c r="BT429"/>
    </row>
    <row r="430" spans="47:72" ht="15" x14ac:dyDescent="0.25">
      <c r="AU430"/>
      <c r="AV430"/>
      <c r="AW430"/>
      <c r="AX430"/>
      <c r="AY430"/>
      <c r="AZ430"/>
      <c r="BA430"/>
      <c r="BB430"/>
      <c r="BC430"/>
      <c r="BD430"/>
      <c r="BE430"/>
      <c r="BF430"/>
      <c r="BG430"/>
      <c r="BH430"/>
      <c r="BI430"/>
      <c r="BJ430"/>
      <c r="BK430"/>
      <c r="BL430"/>
      <c r="BM430"/>
      <c r="BN430"/>
      <c r="BO430"/>
      <c r="BP430"/>
      <c r="BQ430"/>
      <c r="BR430"/>
      <c r="BS430"/>
      <c r="BT430"/>
    </row>
    <row r="431" spans="47:72" ht="15" x14ac:dyDescent="0.25">
      <c r="AU431"/>
      <c r="AV431"/>
      <c r="AW431"/>
      <c r="AX431"/>
      <c r="AY431"/>
      <c r="AZ431"/>
      <c r="BA431"/>
      <c r="BB431"/>
      <c r="BC431"/>
      <c r="BD431"/>
      <c r="BE431"/>
      <c r="BF431"/>
      <c r="BG431"/>
      <c r="BH431"/>
      <c r="BI431"/>
      <c r="BJ431"/>
      <c r="BK431"/>
      <c r="BL431"/>
      <c r="BM431"/>
      <c r="BN431"/>
      <c r="BO431"/>
      <c r="BP431"/>
      <c r="BQ431"/>
      <c r="BR431"/>
      <c r="BS431"/>
      <c r="BT431"/>
    </row>
    <row r="432" spans="47:72" ht="15" x14ac:dyDescent="0.25">
      <c r="AU432"/>
      <c r="AV432"/>
      <c r="AW432"/>
      <c r="AX432"/>
      <c r="AY432"/>
      <c r="AZ432"/>
      <c r="BA432"/>
      <c r="BB432"/>
      <c r="BC432"/>
      <c r="BD432"/>
      <c r="BE432"/>
      <c r="BF432"/>
      <c r="BG432"/>
      <c r="BH432"/>
      <c r="BI432"/>
      <c r="BJ432"/>
      <c r="BK432"/>
      <c r="BL432"/>
      <c r="BM432"/>
      <c r="BN432"/>
      <c r="BO432"/>
      <c r="BP432"/>
      <c r="BQ432"/>
      <c r="BR432"/>
      <c r="BS432"/>
      <c r="BT432"/>
    </row>
    <row r="433" spans="47:72" ht="15" x14ac:dyDescent="0.25">
      <c r="AU433"/>
      <c r="AV433"/>
      <c r="AW433"/>
      <c r="AX433"/>
      <c r="AY433"/>
      <c r="AZ433"/>
      <c r="BA433"/>
      <c r="BB433"/>
      <c r="BC433"/>
      <c r="BD433"/>
      <c r="BE433"/>
      <c r="BF433"/>
      <c r="BG433"/>
      <c r="BH433"/>
      <c r="BI433"/>
      <c r="BJ433"/>
      <c r="BK433"/>
      <c r="BL433"/>
      <c r="BM433"/>
      <c r="BN433"/>
      <c r="BO433"/>
      <c r="BP433"/>
      <c r="BQ433"/>
      <c r="BR433"/>
      <c r="BS433"/>
      <c r="BT433"/>
    </row>
    <row r="434" spans="47:72" ht="15" x14ac:dyDescent="0.25">
      <c r="AU434"/>
      <c r="AV434"/>
      <c r="AW434"/>
      <c r="AX434"/>
      <c r="AY434"/>
      <c r="AZ434"/>
      <c r="BA434"/>
      <c r="BB434"/>
      <c r="BC434"/>
      <c r="BD434"/>
      <c r="BE434"/>
      <c r="BF434"/>
      <c r="BG434"/>
      <c r="BH434"/>
      <c r="BI434"/>
      <c r="BJ434"/>
      <c r="BK434"/>
      <c r="BL434"/>
      <c r="BM434"/>
      <c r="BN434"/>
      <c r="BO434"/>
      <c r="BP434"/>
      <c r="BQ434"/>
      <c r="BR434"/>
      <c r="BS434"/>
      <c r="BT434"/>
    </row>
    <row r="435" spans="47:72" ht="15" x14ac:dyDescent="0.25">
      <c r="AU435"/>
      <c r="AV435"/>
      <c r="AW435"/>
      <c r="AX435"/>
      <c r="AY435"/>
      <c r="AZ435"/>
      <c r="BA435"/>
      <c r="BB435"/>
      <c r="BC435"/>
      <c r="BD435"/>
      <c r="BE435"/>
      <c r="BF435"/>
      <c r="BG435"/>
      <c r="BH435"/>
      <c r="BI435"/>
      <c r="BJ435"/>
      <c r="BK435"/>
      <c r="BL435"/>
      <c r="BM435"/>
      <c r="BN435"/>
      <c r="BO435"/>
      <c r="BP435"/>
      <c r="BQ435"/>
      <c r="BR435"/>
      <c r="BS435"/>
      <c r="BT435"/>
    </row>
    <row r="436" spans="47:72" ht="15" x14ac:dyDescent="0.25">
      <c r="AU436"/>
      <c r="AV436"/>
      <c r="AW436"/>
      <c r="AX436"/>
      <c r="AY436"/>
      <c r="AZ436"/>
      <c r="BA436"/>
      <c r="BB436"/>
      <c r="BC436"/>
      <c r="BD436"/>
      <c r="BE436"/>
      <c r="BF436"/>
      <c r="BG436"/>
      <c r="BH436"/>
      <c r="BI436"/>
      <c r="BJ436"/>
      <c r="BK436"/>
      <c r="BL436"/>
      <c r="BM436"/>
      <c r="BN436"/>
      <c r="BO436"/>
      <c r="BP436"/>
      <c r="BQ436"/>
      <c r="BR436"/>
      <c r="BS436"/>
      <c r="BT436"/>
    </row>
    <row r="437" spans="47:72" ht="15" x14ac:dyDescent="0.25">
      <c r="AU437"/>
      <c r="AV437"/>
      <c r="AW437"/>
      <c r="AX437"/>
      <c r="AY437"/>
      <c r="AZ437"/>
      <c r="BA437"/>
      <c r="BB437"/>
      <c r="BC437"/>
      <c r="BD437"/>
      <c r="BE437"/>
      <c r="BF437"/>
      <c r="BG437"/>
      <c r="BH437"/>
      <c r="BI437"/>
      <c r="BJ437"/>
      <c r="BK437"/>
      <c r="BL437"/>
      <c r="BM437"/>
      <c r="BN437"/>
      <c r="BO437"/>
      <c r="BP437"/>
      <c r="BQ437"/>
      <c r="BR437"/>
      <c r="BS437"/>
      <c r="BT437"/>
    </row>
    <row r="438" spans="47:72" ht="15" x14ac:dyDescent="0.25">
      <c r="AU438"/>
      <c r="AV438"/>
      <c r="AW438"/>
      <c r="AX438"/>
      <c r="AY438"/>
      <c r="AZ438"/>
      <c r="BA438"/>
      <c r="BB438"/>
      <c r="BC438"/>
      <c r="BD438"/>
      <c r="BE438"/>
      <c r="BF438"/>
      <c r="BG438"/>
      <c r="BH438"/>
      <c r="BI438"/>
      <c r="BJ438"/>
      <c r="BK438"/>
      <c r="BL438"/>
      <c r="BM438"/>
      <c r="BN438"/>
      <c r="BO438"/>
      <c r="BP438"/>
      <c r="BQ438"/>
      <c r="BR438"/>
      <c r="BS438"/>
      <c r="BT438"/>
    </row>
    <row r="439" spans="47:72" ht="15" x14ac:dyDescent="0.25">
      <c r="AU439"/>
      <c r="AV439"/>
      <c r="AW439"/>
      <c r="AX439"/>
      <c r="AY439"/>
      <c r="AZ439"/>
      <c r="BA439"/>
      <c r="BB439"/>
      <c r="BC439"/>
      <c r="BD439"/>
      <c r="BE439"/>
      <c r="BF439"/>
      <c r="BG439"/>
      <c r="BH439"/>
      <c r="BI439"/>
      <c r="BJ439"/>
      <c r="BK439"/>
      <c r="BL439"/>
      <c r="BM439"/>
      <c r="BN439"/>
      <c r="BO439"/>
      <c r="BP439"/>
      <c r="BQ439"/>
      <c r="BR439"/>
      <c r="BS439"/>
      <c r="BT439"/>
    </row>
    <row r="440" spans="47:72" ht="15" x14ac:dyDescent="0.25">
      <c r="AU440"/>
      <c r="AV440"/>
      <c r="AW440"/>
      <c r="AX440"/>
      <c r="AY440"/>
      <c r="AZ440"/>
      <c r="BA440"/>
      <c r="BB440"/>
      <c r="BC440"/>
      <c r="BD440"/>
      <c r="BE440"/>
      <c r="BF440"/>
      <c r="BG440"/>
      <c r="BH440"/>
      <c r="BI440"/>
      <c r="BJ440"/>
      <c r="BK440"/>
      <c r="BL440"/>
      <c r="BM440"/>
      <c r="BN440"/>
      <c r="BO440"/>
      <c r="BP440"/>
      <c r="BQ440"/>
      <c r="BR440"/>
      <c r="BS440"/>
      <c r="BT440"/>
    </row>
    <row r="441" spans="47:72" ht="15" x14ac:dyDescent="0.25">
      <c r="AU441"/>
      <c r="AV441"/>
      <c r="AW441"/>
      <c r="AX441"/>
      <c r="AY441"/>
      <c r="AZ441"/>
      <c r="BA441"/>
      <c r="BB441"/>
      <c r="BC441"/>
      <c r="BD441"/>
      <c r="BE441"/>
      <c r="BF441"/>
      <c r="BG441"/>
      <c r="BH441"/>
      <c r="BI441"/>
      <c r="BJ441"/>
      <c r="BK441"/>
      <c r="BL441"/>
      <c r="BM441"/>
      <c r="BN441"/>
      <c r="BO441"/>
      <c r="BP441"/>
      <c r="BQ441"/>
      <c r="BR441"/>
      <c r="BS441"/>
      <c r="BT441"/>
    </row>
    <row r="442" spans="47:72" ht="15" x14ac:dyDescent="0.25">
      <c r="AU442"/>
      <c r="AV442"/>
      <c r="AW442"/>
      <c r="AX442"/>
      <c r="AY442"/>
      <c r="AZ442"/>
      <c r="BA442"/>
      <c r="BB442"/>
      <c r="BC442"/>
      <c r="BD442"/>
      <c r="BE442"/>
      <c r="BF442"/>
      <c r="BG442"/>
      <c r="BH442"/>
      <c r="BI442"/>
      <c r="BJ442"/>
      <c r="BK442"/>
      <c r="BL442"/>
      <c r="BM442"/>
      <c r="BN442"/>
      <c r="BO442"/>
      <c r="BP442"/>
      <c r="BQ442"/>
      <c r="BR442"/>
      <c r="BS442"/>
      <c r="BT442"/>
    </row>
    <row r="443" spans="47:72" ht="15" x14ac:dyDescent="0.25">
      <c r="AU443"/>
      <c r="AV443"/>
      <c r="AW443"/>
      <c r="AX443"/>
      <c r="AY443"/>
      <c r="AZ443"/>
      <c r="BA443"/>
      <c r="BB443"/>
      <c r="BC443"/>
      <c r="BD443"/>
      <c r="BE443"/>
      <c r="BF443"/>
      <c r="BG443"/>
      <c r="BH443"/>
      <c r="BI443"/>
      <c r="BJ443"/>
      <c r="BK443"/>
      <c r="BL443"/>
      <c r="BM443"/>
      <c r="BN443"/>
      <c r="BO443"/>
      <c r="BP443"/>
      <c r="BQ443"/>
      <c r="BR443"/>
      <c r="BS443"/>
      <c r="BT443"/>
    </row>
    <row r="444" spans="47:72" ht="15" x14ac:dyDescent="0.25">
      <c r="AU444"/>
      <c r="AV444"/>
      <c r="AW444"/>
      <c r="AX444"/>
      <c r="AY444"/>
      <c r="AZ444"/>
      <c r="BA444"/>
      <c r="BB444"/>
      <c r="BC444"/>
      <c r="BD444"/>
      <c r="BE444"/>
      <c r="BF444"/>
      <c r="BG444"/>
      <c r="BH444"/>
      <c r="BI444"/>
      <c r="BJ444"/>
      <c r="BK444"/>
      <c r="BL444"/>
      <c r="BM444"/>
      <c r="BN444"/>
      <c r="BO444"/>
      <c r="BP444"/>
      <c r="BQ444"/>
      <c r="BR444"/>
      <c r="BS444"/>
      <c r="BT444"/>
    </row>
    <row r="445" spans="47:72" ht="15" x14ac:dyDescent="0.25">
      <c r="AU445"/>
      <c r="AV445"/>
      <c r="AW445"/>
      <c r="AX445"/>
      <c r="AY445"/>
      <c r="AZ445"/>
      <c r="BA445"/>
      <c r="BB445"/>
      <c r="BC445"/>
      <c r="BD445"/>
      <c r="BE445"/>
      <c r="BF445"/>
      <c r="BG445"/>
      <c r="BH445"/>
      <c r="BI445"/>
      <c r="BJ445"/>
      <c r="BK445"/>
      <c r="BL445"/>
      <c r="BM445"/>
      <c r="BN445"/>
      <c r="BO445"/>
      <c r="BP445"/>
      <c r="BQ445"/>
      <c r="BR445"/>
      <c r="BS445"/>
      <c r="BT445"/>
    </row>
    <row r="446" spans="47:72" ht="15" x14ac:dyDescent="0.25">
      <c r="AU446"/>
      <c r="AV446"/>
      <c r="AW446"/>
      <c r="AX446"/>
      <c r="AY446"/>
      <c r="AZ446"/>
      <c r="BA446"/>
      <c r="BB446"/>
      <c r="BC446"/>
      <c r="BD446"/>
      <c r="BE446"/>
      <c r="BF446"/>
      <c r="BG446"/>
      <c r="BH446"/>
      <c r="BI446"/>
      <c r="BJ446"/>
      <c r="BK446"/>
      <c r="BL446"/>
      <c r="BM446"/>
      <c r="BN446"/>
      <c r="BO446"/>
      <c r="BP446"/>
      <c r="BQ446"/>
      <c r="BR446"/>
      <c r="BS446"/>
      <c r="BT446"/>
    </row>
    <row r="447" spans="47:72" ht="15" x14ac:dyDescent="0.25">
      <c r="AU447"/>
      <c r="AV447"/>
      <c r="AW447"/>
      <c r="AX447"/>
      <c r="AY447"/>
      <c r="AZ447"/>
      <c r="BA447"/>
      <c r="BB447"/>
      <c r="BC447"/>
      <c r="BD447"/>
      <c r="BE447"/>
      <c r="BF447"/>
      <c r="BG447"/>
      <c r="BH447"/>
      <c r="BI447"/>
      <c r="BJ447"/>
      <c r="BK447"/>
      <c r="BL447"/>
      <c r="BM447"/>
      <c r="BN447"/>
      <c r="BO447"/>
      <c r="BP447"/>
      <c r="BQ447"/>
      <c r="BR447"/>
      <c r="BS447"/>
      <c r="BT447"/>
    </row>
    <row r="448" spans="47:72" ht="15" x14ac:dyDescent="0.25">
      <c r="AU448"/>
      <c r="AV448"/>
      <c r="AW448"/>
      <c r="AX448"/>
      <c r="AY448"/>
      <c r="AZ448"/>
      <c r="BA448"/>
      <c r="BB448"/>
      <c r="BC448"/>
      <c r="BD448"/>
      <c r="BE448"/>
      <c r="BF448"/>
      <c r="BG448"/>
      <c r="BH448"/>
      <c r="BI448"/>
      <c r="BJ448"/>
      <c r="BK448"/>
      <c r="BL448"/>
      <c r="BM448"/>
      <c r="BN448"/>
      <c r="BO448"/>
      <c r="BP448"/>
      <c r="BQ448"/>
      <c r="BR448"/>
      <c r="BS448"/>
      <c r="BT448"/>
    </row>
    <row r="449" spans="47:72" ht="15" x14ac:dyDescent="0.25">
      <c r="AU449"/>
      <c r="AV449"/>
      <c r="AW449"/>
      <c r="AX449"/>
      <c r="AY449"/>
      <c r="AZ449"/>
      <c r="BA449"/>
      <c r="BB449"/>
      <c r="BC449"/>
      <c r="BD449"/>
      <c r="BE449"/>
      <c r="BF449"/>
      <c r="BG449"/>
      <c r="BH449"/>
      <c r="BI449"/>
      <c r="BJ449"/>
      <c r="BK449"/>
      <c r="BL449"/>
      <c r="BM449"/>
      <c r="BN449"/>
      <c r="BO449"/>
      <c r="BP449"/>
      <c r="BQ449"/>
      <c r="BR449"/>
      <c r="BS449"/>
      <c r="BT449"/>
    </row>
    <row r="450" spans="47:72" ht="15" x14ac:dyDescent="0.25">
      <c r="AU450"/>
      <c r="AV450"/>
      <c r="AW450"/>
      <c r="AX450"/>
      <c r="AY450"/>
      <c r="AZ450"/>
      <c r="BA450"/>
      <c r="BB450"/>
      <c r="BC450"/>
      <c r="BD450"/>
      <c r="BE450"/>
      <c r="BF450"/>
      <c r="BG450"/>
      <c r="BH450"/>
      <c r="BI450"/>
      <c r="BJ450"/>
      <c r="BK450"/>
      <c r="BL450"/>
      <c r="BM450"/>
      <c r="BN450"/>
      <c r="BO450"/>
      <c r="BP450"/>
      <c r="BQ450"/>
      <c r="BR450"/>
      <c r="BS450"/>
      <c r="BT450"/>
    </row>
    <row r="451" spans="47:72" ht="15" x14ac:dyDescent="0.25">
      <c r="AU451"/>
      <c r="AV451"/>
      <c r="AW451"/>
      <c r="AX451"/>
      <c r="AY451"/>
      <c r="AZ451"/>
      <c r="BA451"/>
      <c r="BB451"/>
      <c r="BC451"/>
      <c r="BD451"/>
      <c r="BE451"/>
      <c r="BF451"/>
      <c r="BG451"/>
      <c r="BH451"/>
      <c r="BI451"/>
      <c r="BJ451"/>
      <c r="BK451"/>
      <c r="BL451"/>
      <c r="BM451"/>
      <c r="BN451"/>
      <c r="BO451"/>
      <c r="BP451"/>
      <c r="BQ451"/>
      <c r="BR451"/>
      <c r="BS451"/>
      <c r="BT451"/>
    </row>
    <row r="452" spans="47:72" ht="15" x14ac:dyDescent="0.25">
      <c r="AU452"/>
      <c r="AV452"/>
      <c r="AW452"/>
      <c r="AX452"/>
      <c r="AY452"/>
      <c r="AZ452"/>
      <c r="BA452"/>
      <c r="BB452"/>
      <c r="BC452"/>
      <c r="BD452"/>
      <c r="BE452"/>
      <c r="BF452"/>
      <c r="BG452"/>
      <c r="BH452"/>
      <c r="BI452"/>
      <c r="BJ452"/>
      <c r="BK452"/>
      <c r="BL452"/>
      <c r="BM452"/>
      <c r="BN452"/>
      <c r="BO452"/>
      <c r="BP452"/>
      <c r="BQ452"/>
      <c r="BR452"/>
      <c r="BS452"/>
      <c r="BT452"/>
    </row>
    <row r="453" spans="47:72" ht="15" x14ac:dyDescent="0.25">
      <c r="AU453"/>
      <c r="AV453"/>
      <c r="AW453"/>
      <c r="AX453"/>
      <c r="AY453"/>
      <c r="AZ453"/>
      <c r="BA453"/>
      <c r="BB453"/>
      <c r="BC453"/>
      <c r="BD453"/>
      <c r="BE453"/>
      <c r="BF453"/>
      <c r="BG453"/>
      <c r="BH453"/>
      <c r="BI453"/>
      <c r="BJ453"/>
      <c r="BK453"/>
      <c r="BL453"/>
      <c r="BM453"/>
      <c r="BN453"/>
      <c r="BO453"/>
      <c r="BP453"/>
      <c r="BQ453"/>
      <c r="BR453"/>
      <c r="BS453"/>
      <c r="BT453"/>
    </row>
    <row r="454" spans="47:72" ht="15" x14ac:dyDescent="0.25">
      <c r="AU454"/>
      <c r="AV454"/>
      <c r="AW454"/>
      <c r="AX454"/>
      <c r="AY454"/>
      <c r="AZ454"/>
      <c r="BA454"/>
      <c r="BB454"/>
      <c r="BC454"/>
      <c r="BD454"/>
      <c r="BE454"/>
      <c r="BF454"/>
      <c r="BG454"/>
      <c r="BH454"/>
      <c r="BI454"/>
      <c r="BJ454"/>
      <c r="BK454"/>
      <c r="BL454"/>
      <c r="BM454"/>
      <c r="BN454"/>
      <c r="BO454"/>
      <c r="BP454"/>
      <c r="BQ454"/>
      <c r="BR454"/>
      <c r="BS454"/>
      <c r="BT454"/>
    </row>
    <row r="455" spans="47:72" ht="15" x14ac:dyDescent="0.25">
      <c r="AU455"/>
      <c r="AV455"/>
      <c r="AW455"/>
      <c r="AX455"/>
      <c r="AY455"/>
      <c r="AZ455"/>
      <c r="BA455"/>
      <c r="BB455"/>
      <c r="BC455"/>
      <c r="BD455"/>
      <c r="BE455"/>
      <c r="BF455"/>
      <c r="BG455"/>
      <c r="BH455"/>
      <c r="BI455"/>
      <c r="BJ455"/>
      <c r="BK455"/>
      <c r="BL455"/>
      <c r="BM455"/>
      <c r="BN455"/>
      <c r="BO455"/>
      <c r="BP455"/>
      <c r="BQ455"/>
      <c r="BR455"/>
      <c r="BS455"/>
      <c r="BT455"/>
    </row>
    <row r="456" spans="47:72" ht="15" x14ac:dyDescent="0.25">
      <c r="AU456"/>
      <c r="AV456"/>
      <c r="AW456"/>
      <c r="AX456"/>
      <c r="AY456"/>
      <c r="AZ456"/>
      <c r="BA456"/>
      <c r="BB456"/>
      <c r="BC456"/>
      <c r="BD456"/>
      <c r="BE456"/>
      <c r="BF456"/>
      <c r="BG456"/>
      <c r="BH456"/>
      <c r="BI456"/>
      <c r="BJ456"/>
      <c r="BK456"/>
      <c r="BL456"/>
      <c r="BM456"/>
      <c r="BN456"/>
      <c r="BO456"/>
      <c r="BP456"/>
      <c r="BQ456"/>
      <c r="BR456"/>
      <c r="BS456"/>
      <c r="BT456"/>
    </row>
    <row r="457" spans="47:72" ht="15" x14ac:dyDescent="0.25">
      <c r="AU457"/>
      <c r="AV457"/>
      <c r="AW457"/>
      <c r="AX457"/>
      <c r="AY457"/>
      <c r="AZ457"/>
      <c r="BA457"/>
      <c r="BB457"/>
      <c r="BC457"/>
      <c r="BD457"/>
      <c r="BE457"/>
      <c r="BF457"/>
      <c r="BG457"/>
      <c r="BH457"/>
      <c r="BI457"/>
      <c r="BJ457"/>
      <c r="BK457"/>
      <c r="BL457"/>
      <c r="BM457"/>
      <c r="BN457"/>
      <c r="BO457"/>
      <c r="BP457"/>
      <c r="BQ457"/>
      <c r="BR457"/>
      <c r="BS457"/>
      <c r="BT457"/>
    </row>
    <row r="458" spans="47:72" ht="15" x14ac:dyDescent="0.25">
      <c r="AU458"/>
      <c r="AV458"/>
      <c r="AW458"/>
      <c r="AX458"/>
      <c r="AY458"/>
      <c r="AZ458"/>
      <c r="BA458"/>
      <c r="BB458"/>
      <c r="BC458"/>
      <c r="BD458"/>
      <c r="BE458"/>
      <c r="BF458"/>
      <c r="BG458"/>
      <c r="BH458"/>
      <c r="BI458"/>
      <c r="BJ458"/>
      <c r="BK458"/>
      <c r="BL458"/>
      <c r="BM458"/>
      <c r="BN458"/>
      <c r="BO458"/>
      <c r="BP458"/>
      <c r="BQ458"/>
      <c r="BR458"/>
      <c r="BS458"/>
      <c r="BT458"/>
    </row>
    <row r="459" spans="47:72" ht="15" x14ac:dyDescent="0.25">
      <c r="AU459"/>
      <c r="AV459"/>
      <c r="AW459"/>
      <c r="AX459"/>
      <c r="AY459"/>
      <c r="AZ459"/>
      <c r="BA459"/>
      <c r="BB459"/>
      <c r="BC459"/>
      <c r="BD459"/>
      <c r="BE459"/>
      <c r="BF459"/>
      <c r="BG459"/>
      <c r="BH459"/>
      <c r="BI459"/>
      <c r="BJ459"/>
      <c r="BK459"/>
      <c r="BL459"/>
      <c r="BM459"/>
      <c r="BN459"/>
      <c r="BO459"/>
      <c r="BP459"/>
      <c r="BQ459"/>
      <c r="BR459"/>
      <c r="BS459"/>
      <c r="BT459"/>
    </row>
    <row r="460" spans="47:72" ht="15" x14ac:dyDescent="0.25">
      <c r="AU460"/>
      <c r="AV460"/>
      <c r="AW460"/>
      <c r="AX460"/>
      <c r="AY460"/>
      <c r="AZ460"/>
      <c r="BA460"/>
      <c r="BB460"/>
      <c r="BC460"/>
      <c r="BD460"/>
      <c r="BE460"/>
      <c r="BF460"/>
      <c r="BG460"/>
      <c r="BH460"/>
      <c r="BI460"/>
      <c r="BJ460"/>
      <c r="BK460"/>
      <c r="BL460"/>
      <c r="BM460"/>
      <c r="BN460"/>
      <c r="BO460"/>
      <c r="BP460"/>
      <c r="BQ460"/>
      <c r="BR460"/>
      <c r="BS460"/>
      <c r="BT460"/>
    </row>
    <row r="461" spans="47:72" ht="15" x14ac:dyDescent="0.25">
      <c r="AU461"/>
      <c r="AV461"/>
      <c r="AW461"/>
      <c r="AX461"/>
      <c r="AY461"/>
      <c r="AZ461"/>
      <c r="BA461"/>
      <c r="BB461"/>
      <c r="BC461"/>
      <c r="BD461"/>
      <c r="BE461"/>
      <c r="BF461"/>
      <c r="BG461"/>
      <c r="BH461"/>
      <c r="BI461"/>
      <c r="BJ461"/>
      <c r="BK461"/>
      <c r="BL461"/>
      <c r="BM461"/>
      <c r="BN461"/>
      <c r="BO461"/>
      <c r="BP461"/>
      <c r="BQ461"/>
      <c r="BR461"/>
      <c r="BS461"/>
      <c r="BT461"/>
    </row>
    <row r="462" spans="47:72" ht="15" x14ac:dyDescent="0.25">
      <c r="AU462"/>
      <c r="AV462"/>
      <c r="AW462"/>
      <c r="AX462"/>
      <c r="AY462"/>
      <c r="AZ462"/>
      <c r="BA462"/>
      <c r="BB462"/>
      <c r="BC462"/>
      <c r="BD462"/>
      <c r="BE462"/>
      <c r="BF462"/>
      <c r="BG462"/>
      <c r="BH462"/>
      <c r="BI462"/>
      <c r="BJ462"/>
      <c r="BK462"/>
      <c r="BL462"/>
      <c r="BM462"/>
      <c r="BN462"/>
      <c r="BO462"/>
      <c r="BP462"/>
      <c r="BQ462"/>
      <c r="BR462"/>
      <c r="BS462"/>
      <c r="BT462"/>
    </row>
    <row r="463" spans="47:72" ht="15" x14ac:dyDescent="0.25">
      <c r="AU463"/>
      <c r="AV463"/>
      <c r="AW463"/>
      <c r="AX463"/>
      <c r="AY463"/>
      <c r="AZ463"/>
      <c r="BA463"/>
      <c r="BB463"/>
      <c r="BC463"/>
      <c r="BD463"/>
      <c r="BE463"/>
      <c r="BF463"/>
      <c r="BG463"/>
      <c r="BH463"/>
      <c r="BI463"/>
      <c r="BJ463"/>
      <c r="BK463"/>
      <c r="BL463"/>
      <c r="BM463"/>
      <c r="BN463"/>
      <c r="BO463"/>
      <c r="BP463"/>
      <c r="BQ463"/>
      <c r="BR463"/>
      <c r="BS463"/>
      <c r="BT463"/>
    </row>
    <row r="464" spans="47:72" ht="15" x14ac:dyDescent="0.25">
      <c r="AU464"/>
      <c r="AV464"/>
      <c r="AW464"/>
      <c r="AX464"/>
      <c r="AY464"/>
      <c r="AZ464"/>
      <c r="BA464"/>
      <c r="BB464"/>
      <c r="BC464"/>
      <c r="BD464"/>
      <c r="BE464"/>
      <c r="BF464"/>
      <c r="BG464"/>
      <c r="BH464"/>
      <c r="BI464"/>
      <c r="BJ464"/>
      <c r="BK464"/>
      <c r="BL464"/>
      <c r="BM464"/>
      <c r="BN464"/>
      <c r="BO464"/>
      <c r="BP464"/>
      <c r="BQ464"/>
      <c r="BR464"/>
      <c r="BS464"/>
      <c r="BT464"/>
    </row>
    <row r="465" spans="47:72" ht="15" x14ac:dyDescent="0.25">
      <c r="AU465"/>
      <c r="AV465"/>
      <c r="AW465"/>
      <c r="AX465"/>
      <c r="AY465"/>
      <c r="AZ465"/>
      <c r="BA465"/>
      <c r="BB465"/>
      <c r="BC465"/>
      <c r="BD465"/>
      <c r="BE465"/>
      <c r="BF465"/>
      <c r="BG465"/>
      <c r="BH465"/>
      <c r="BI465"/>
      <c r="BJ465"/>
      <c r="BK465"/>
      <c r="BL465"/>
      <c r="BM465"/>
      <c r="BN465"/>
      <c r="BO465"/>
      <c r="BP465"/>
      <c r="BQ465"/>
      <c r="BR465"/>
      <c r="BS465"/>
      <c r="BT465"/>
    </row>
    <row r="466" spans="47:72" ht="15" x14ac:dyDescent="0.25">
      <c r="AU466"/>
      <c r="AV466"/>
      <c r="AW466"/>
      <c r="AX466"/>
      <c r="AY466"/>
      <c r="AZ466"/>
      <c r="BA466"/>
      <c r="BB466"/>
      <c r="BC466"/>
      <c r="BD466"/>
      <c r="BE466"/>
      <c r="BF466"/>
      <c r="BG466"/>
      <c r="BH466"/>
      <c r="BI466"/>
      <c r="BJ466"/>
      <c r="BK466"/>
      <c r="BL466"/>
      <c r="BM466"/>
      <c r="BN466"/>
      <c r="BO466"/>
      <c r="BP466"/>
      <c r="BQ466"/>
      <c r="BR466"/>
      <c r="BS466"/>
      <c r="BT466"/>
    </row>
    <row r="467" spans="47:72" ht="15" x14ac:dyDescent="0.25">
      <c r="AU467"/>
      <c r="AV467"/>
      <c r="AW467"/>
      <c r="AX467"/>
      <c r="AY467"/>
      <c r="AZ467"/>
      <c r="BA467"/>
      <c r="BB467"/>
      <c r="BC467"/>
      <c r="BD467"/>
      <c r="BE467"/>
      <c r="BF467"/>
      <c r="BG467"/>
      <c r="BH467"/>
      <c r="BI467"/>
      <c r="BJ467"/>
      <c r="BK467"/>
      <c r="BL467"/>
      <c r="BM467"/>
      <c r="BN467"/>
      <c r="BO467"/>
      <c r="BP467"/>
      <c r="BQ467"/>
      <c r="BR467"/>
      <c r="BS467"/>
      <c r="BT467"/>
    </row>
    <row r="468" spans="47:72" ht="15" x14ac:dyDescent="0.25">
      <c r="AU468"/>
      <c r="AV468"/>
      <c r="AW468"/>
      <c r="AX468"/>
      <c r="AY468"/>
      <c r="AZ468"/>
      <c r="BA468"/>
      <c r="BB468"/>
      <c r="BC468"/>
      <c r="BD468"/>
      <c r="BE468"/>
      <c r="BF468"/>
      <c r="BG468"/>
      <c r="BH468"/>
      <c r="BI468"/>
      <c r="BJ468"/>
      <c r="BK468"/>
      <c r="BL468"/>
      <c r="BM468"/>
      <c r="BN468"/>
      <c r="BO468"/>
      <c r="BP468"/>
      <c r="BQ468"/>
      <c r="BR468"/>
      <c r="BS468"/>
      <c r="BT468"/>
    </row>
    <row r="469" spans="47:72" ht="15" x14ac:dyDescent="0.25">
      <c r="AU469"/>
      <c r="AV469"/>
      <c r="AW469"/>
      <c r="AX469"/>
      <c r="AY469"/>
      <c r="AZ469"/>
      <c r="BA469"/>
      <c r="BB469"/>
      <c r="BC469"/>
      <c r="BD469"/>
      <c r="BE469"/>
      <c r="BF469"/>
      <c r="BG469"/>
      <c r="BH469"/>
      <c r="BI469"/>
      <c r="BJ469"/>
      <c r="BK469"/>
      <c r="BL469"/>
      <c r="BM469"/>
      <c r="BN469"/>
      <c r="BO469"/>
      <c r="BP469"/>
      <c r="BQ469"/>
      <c r="BR469"/>
      <c r="BS469"/>
      <c r="BT469"/>
    </row>
    <row r="470" spans="47:72" ht="15" x14ac:dyDescent="0.25">
      <c r="AU470"/>
      <c r="AV470"/>
      <c r="AW470"/>
      <c r="AX470"/>
      <c r="AY470"/>
      <c r="AZ470"/>
      <c r="BA470"/>
      <c r="BB470"/>
      <c r="BC470"/>
      <c r="BD470"/>
      <c r="BE470"/>
      <c r="BF470"/>
      <c r="BG470"/>
      <c r="BH470"/>
      <c r="BI470"/>
      <c r="BJ470"/>
      <c r="BK470"/>
      <c r="BL470"/>
      <c r="BM470"/>
      <c r="BN470"/>
      <c r="BO470"/>
      <c r="BP470"/>
      <c r="BQ470"/>
      <c r="BR470"/>
      <c r="BS470"/>
      <c r="BT470"/>
    </row>
    <row r="471" spans="47:72" ht="15" x14ac:dyDescent="0.25">
      <c r="AU471"/>
      <c r="AV471"/>
      <c r="AW471"/>
      <c r="AX471"/>
      <c r="AY471"/>
      <c r="AZ471"/>
      <c r="BA471"/>
      <c r="BB471"/>
      <c r="BC471"/>
      <c r="BD471"/>
      <c r="BE471"/>
      <c r="BF471"/>
      <c r="BG471"/>
      <c r="BH471"/>
      <c r="BI471"/>
      <c r="BJ471"/>
      <c r="BK471"/>
      <c r="BL471"/>
      <c r="BM471"/>
      <c r="BN471"/>
      <c r="BO471"/>
      <c r="BP471"/>
      <c r="BQ471"/>
      <c r="BR471"/>
      <c r="BS471"/>
      <c r="BT471"/>
    </row>
    <row r="472" spans="47:72" ht="15" x14ac:dyDescent="0.25">
      <c r="AU472"/>
      <c r="AV472"/>
      <c r="AW472"/>
      <c r="AX472"/>
      <c r="AY472"/>
      <c r="AZ472"/>
      <c r="BA472"/>
      <c r="BB472"/>
      <c r="BC472"/>
      <c r="BD472"/>
      <c r="BE472"/>
      <c r="BF472"/>
      <c r="BG472"/>
      <c r="BH472"/>
      <c r="BI472"/>
      <c r="BJ472"/>
      <c r="BK472"/>
      <c r="BL472"/>
      <c r="BM472"/>
      <c r="BN472"/>
      <c r="BO472"/>
      <c r="BP472"/>
      <c r="BQ472"/>
      <c r="BR472"/>
      <c r="BS472"/>
      <c r="BT472"/>
    </row>
    <row r="473" spans="47:72" ht="15" x14ac:dyDescent="0.25">
      <c r="AU473"/>
      <c r="AV473"/>
      <c r="AW473"/>
      <c r="AX473"/>
      <c r="AY473"/>
      <c r="AZ473"/>
      <c r="BA473"/>
      <c r="BB473"/>
      <c r="BC473"/>
      <c r="BD473"/>
      <c r="BE473"/>
      <c r="BF473"/>
      <c r="BG473"/>
      <c r="BH473"/>
      <c r="BI473"/>
      <c r="BJ473"/>
      <c r="BK473"/>
      <c r="BL473"/>
      <c r="BM473"/>
      <c r="BN473"/>
      <c r="BO473"/>
      <c r="BP473"/>
      <c r="BQ473"/>
      <c r="BR473"/>
      <c r="BS473"/>
      <c r="BT473"/>
    </row>
    <row r="474" spans="47:72" ht="15" x14ac:dyDescent="0.25">
      <c r="AU474"/>
      <c r="AV474"/>
      <c r="AW474"/>
      <c r="AX474"/>
      <c r="AY474"/>
      <c r="AZ474"/>
      <c r="BA474"/>
      <c r="BB474"/>
      <c r="BC474"/>
      <c r="BD474"/>
      <c r="BE474"/>
      <c r="BF474"/>
      <c r="BG474"/>
      <c r="BH474"/>
      <c r="BI474"/>
      <c r="BJ474"/>
      <c r="BK474"/>
      <c r="BL474"/>
      <c r="BM474"/>
      <c r="BN474"/>
      <c r="BO474"/>
      <c r="BP474"/>
      <c r="BQ474"/>
      <c r="BR474"/>
      <c r="BS474"/>
      <c r="BT474"/>
    </row>
    <row r="475" spans="47:72" ht="15" x14ac:dyDescent="0.25">
      <c r="AU475"/>
      <c r="AV475"/>
      <c r="AW475"/>
      <c r="AX475"/>
      <c r="AY475"/>
      <c r="AZ475"/>
      <c r="BA475"/>
      <c r="BB475"/>
      <c r="BC475"/>
      <c r="BD475"/>
      <c r="BE475"/>
      <c r="BF475"/>
      <c r="BG475"/>
      <c r="BH475"/>
      <c r="BI475"/>
      <c r="BJ475"/>
      <c r="BK475"/>
      <c r="BL475"/>
      <c r="BM475"/>
      <c r="BN475"/>
      <c r="BO475"/>
      <c r="BP475"/>
      <c r="BQ475"/>
      <c r="BR475"/>
      <c r="BS475"/>
      <c r="BT475"/>
    </row>
    <row r="476" spans="47:72" ht="15" x14ac:dyDescent="0.25">
      <c r="AU476"/>
      <c r="AV476"/>
      <c r="AW476"/>
      <c r="AX476"/>
      <c r="AY476"/>
      <c r="AZ476"/>
      <c r="BA476"/>
      <c r="BB476"/>
      <c r="BC476"/>
      <c r="BD476"/>
      <c r="BE476"/>
      <c r="BF476"/>
      <c r="BG476"/>
      <c r="BH476"/>
      <c r="BI476"/>
      <c r="BJ476"/>
      <c r="BK476"/>
      <c r="BL476"/>
      <c r="BM476"/>
      <c r="BN476"/>
      <c r="BO476"/>
      <c r="BP476"/>
      <c r="BQ476"/>
      <c r="BR476"/>
      <c r="BS476"/>
      <c r="BT476"/>
    </row>
    <row r="477" spans="47:72" ht="15" x14ac:dyDescent="0.25">
      <c r="AU477"/>
      <c r="AV477"/>
      <c r="AW477"/>
      <c r="AX477"/>
      <c r="AY477"/>
      <c r="AZ477"/>
      <c r="BA477"/>
      <c r="BB477"/>
      <c r="BC477"/>
      <c r="BD477"/>
      <c r="BE477"/>
      <c r="BF477"/>
      <c r="BG477"/>
      <c r="BH477"/>
      <c r="BI477"/>
      <c r="BJ477"/>
      <c r="BK477"/>
      <c r="BL477"/>
      <c r="BM477"/>
      <c r="BN477"/>
      <c r="BO477"/>
      <c r="BP477"/>
      <c r="BQ477"/>
      <c r="BR477"/>
      <c r="BS477"/>
      <c r="BT477"/>
    </row>
    <row r="478" spans="47:72" ht="15" x14ac:dyDescent="0.25">
      <c r="AU478"/>
      <c r="AV478"/>
      <c r="AW478"/>
      <c r="AX478"/>
      <c r="AY478"/>
      <c r="AZ478"/>
      <c r="BA478"/>
      <c r="BB478"/>
      <c r="BC478"/>
      <c r="BD478"/>
      <c r="BE478"/>
      <c r="BF478"/>
      <c r="BG478"/>
      <c r="BH478"/>
      <c r="BI478"/>
      <c r="BJ478"/>
      <c r="BK478"/>
      <c r="BL478"/>
      <c r="BM478"/>
      <c r="BN478"/>
      <c r="BO478"/>
      <c r="BP478"/>
      <c r="BQ478"/>
      <c r="BR478"/>
      <c r="BS478"/>
      <c r="BT478"/>
    </row>
    <row r="479" spans="47:72" ht="15" x14ac:dyDescent="0.25">
      <c r="AU479"/>
      <c r="AV479"/>
      <c r="AW479"/>
      <c r="AX479"/>
      <c r="AY479"/>
      <c r="AZ479"/>
      <c r="BA479"/>
      <c r="BB479"/>
      <c r="BC479"/>
      <c r="BD479"/>
      <c r="BE479"/>
      <c r="BF479"/>
      <c r="BG479"/>
      <c r="BH479"/>
      <c r="BI479"/>
      <c r="BJ479"/>
      <c r="BK479"/>
      <c r="BL479"/>
      <c r="BM479"/>
      <c r="BN479"/>
      <c r="BO479"/>
      <c r="BP479"/>
      <c r="BQ479"/>
      <c r="BR479"/>
      <c r="BS479"/>
      <c r="BT479"/>
    </row>
    <row r="480" spans="47:72" ht="15" x14ac:dyDescent="0.25">
      <c r="AU480"/>
      <c r="AV480"/>
      <c r="AW480"/>
      <c r="AX480"/>
      <c r="AY480"/>
      <c r="AZ480"/>
      <c r="BA480"/>
      <c r="BB480"/>
      <c r="BC480"/>
      <c r="BD480"/>
      <c r="BE480"/>
      <c r="BF480"/>
      <c r="BG480"/>
      <c r="BH480"/>
      <c r="BI480"/>
      <c r="BJ480"/>
      <c r="BK480"/>
      <c r="BL480"/>
      <c r="BM480"/>
      <c r="BN480"/>
      <c r="BO480"/>
      <c r="BP480"/>
      <c r="BQ480"/>
      <c r="BR480"/>
      <c r="BS480"/>
      <c r="BT480"/>
    </row>
    <row r="481" spans="47:72" ht="15" x14ac:dyDescent="0.25">
      <c r="AU481"/>
      <c r="AV481"/>
      <c r="AW481"/>
      <c r="AX481"/>
      <c r="AY481"/>
      <c r="AZ481"/>
      <c r="BA481"/>
      <c r="BB481"/>
      <c r="BC481"/>
      <c r="BD481"/>
      <c r="BE481"/>
      <c r="BF481"/>
      <c r="BG481"/>
      <c r="BH481"/>
      <c r="BI481"/>
      <c r="BJ481"/>
      <c r="BK481"/>
      <c r="BL481"/>
      <c r="BM481"/>
      <c r="BN481"/>
      <c r="BO481"/>
      <c r="BP481"/>
      <c r="BQ481"/>
      <c r="BR481"/>
      <c r="BS481"/>
      <c r="BT481"/>
    </row>
    <row r="482" spans="47:72" ht="15" x14ac:dyDescent="0.25">
      <c r="AU482"/>
      <c r="AV482"/>
      <c r="AW482"/>
      <c r="AX482"/>
      <c r="AY482"/>
      <c r="AZ482"/>
      <c r="BA482"/>
      <c r="BB482"/>
      <c r="BC482"/>
      <c r="BD482"/>
      <c r="BE482"/>
      <c r="BF482"/>
      <c r="BG482"/>
      <c r="BH482"/>
      <c r="BI482"/>
      <c r="BJ482"/>
      <c r="BK482"/>
      <c r="BL482"/>
      <c r="BM482"/>
      <c r="BN482"/>
      <c r="BO482"/>
      <c r="BP482"/>
      <c r="BQ482"/>
      <c r="BR482"/>
      <c r="BS482"/>
      <c r="BT482"/>
    </row>
    <row r="483" spans="47:72" ht="15" x14ac:dyDescent="0.25">
      <c r="AU483"/>
      <c r="AV483"/>
      <c r="AW483"/>
      <c r="AX483"/>
      <c r="AY483"/>
      <c r="AZ483"/>
      <c r="BA483"/>
      <c r="BB483"/>
      <c r="BC483"/>
      <c r="BD483"/>
      <c r="BE483"/>
      <c r="BF483"/>
      <c r="BG483"/>
      <c r="BH483"/>
      <c r="BI483"/>
      <c r="BJ483"/>
      <c r="BK483"/>
      <c r="BL483"/>
      <c r="BM483"/>
      <c r="BN483"/>
      <c r="BO483"/>
      <c r="BP483"/>
      <c r="BQ483"/>
      <c r="BR483"/>
      <c r="BS483"/>
      <c r="BT483"/>
    </row>
    <row r="484" spans="47:72" ht="15" x14ac:dyDescent="0.25">
      <c r="AU484"/>
      <c r="AV484"/>
      <c r="AW484"/>
      <c r="AX484"/>
      <c r="AY484"/>
      <c r="AZ484"/>
      <c r="BA484"/>
      <c r="BB484"/>
      <c r="BC484"/>
      <c r="BD484"/>
      <c r="BE484"/>
      <c r="BF484"/>
      <c r="BG484"/>
      <c r="BH484"/>
      <c r="BI484"/>
      <c r="BJ484"/>
      <c r="BK484"/>
      <c r="BL484"/>
      <c r="BM484"/>
      <c r="BN484"/>
      <c r="BO484"/>
      <c r="BP484"/>
      <c r="BQ484"/>
      <c r="BR484"/>
      <c r="BS484"/>
      <c r="BT484"/>
    </row>
    <row r="485" spans="47:72" ht="15" x14ac:dyDescent="0.25">
      <c r="AU485"/>
      <c r="AV485"/>
      <c r="AW485"/>
      <c r="AX485"/>
      <c r="AY485"/>
      <c r="AZ485"/>
      <c r="BA485"/>
      <c r="BB485"/>
      <c r="BC485"/>
      <c r="BD485"/>
      <c r="BE485"/>
      <c r="BF485"/>
      <c r="BG485"/>
      <c r="BH485"/>
      <c r="BI485"/>
      <c r="BJ485"/>
      <c r="BK485"/>
      <c r="BL485"/>
      <c r="BM485"/>
      <c r="BN485"/>
      <c r="BO485"/>
      <c r="BP485"/>
      <c r="BQ485"/>
      <c r="BR485"/>
      <c r="BS485"/>
      <c r="BT485"/>
    </row>
    <row r="486" spans="47:72" ht="15" x14ac:dyDescent="0.25">
      <c r="AU486"/>
      <c r="AV486"/>
      <c r="AW486"/>
      <c r="AX486"/>
      <c r="AY486"/>
      <c r="AZ486"/>
      <c r="BA486"/>
      <c r="BB486"/>
      <c r="BC486"/>
      <c r="BD486"/>
      <c r="BE486"/>
      <c r="BF486"/>
      <c r="BG486"/>
      <c r="BH486"/>
      <c r="BI486"/>
      <c r="BJ486"/>
      <c r="BK486"/>
      <c r="BL486"/>
      <c r="BM486"/>
      <c r="BN486"/>
      <c r="BO486"/>
      <c r="BP486"/>
      <c r="BQ486"/>
      <c r="BR486"/>
      <c r="BS486"/>
      <c r="BT486"/>
    </row>
    <row r="487" spans="47:72" ht="15" x14ac:dyDescent="0.25">
      <c r="AU487"/>
      <c r="AV487"/>
      <c r="AW487"/>
      <c r="AX487"/>
      <c r="AY487"/>
      <c r="AZ487"/>
      <c r="BA487"/>
      <c r="BB487"/>
      <c r="BC487"/>
      <c r="BD487"/>
      <c r="BE487"/>
      <c r="BF487"/>
      <c r="BG487"/>
      <c r="BH487"/>
      <c r="BI487"/>
      <c r="BJ487"/>
      <c r="BK487"/>
      <c r="BL487"/>
      <c r="BM487"/>
      <c r="BN487"/>
      <c r="BO487"/>
      <c r="BP487"/>
      <c r="BQ487"/>
      <c r="BR487"/>
      <c r="BS487"/>
      <c r="BT487"/>
    </row>
    <row r="488" spans="47:72" ht="15" x14ac:dyDescent="0.25">
      <c r="AU488"/>
      <c r="AV488"/>
      <c r="AW488"/>
      <c r="AX488"/>
      <c r="AY488"/>
      <c r="AZ488"/>
      <c r="BA488"/>
      <c r="BB488"/>
      <c r="BC488"/>
      <c r="BD488"/>
      <c r="BE488"/>
      <c r="BF488"/>
      <c r="BG488"/>
      <c r="BH488"/>
      <c r="BI488"/>
      <c r="BJ488"/>
      <c r="BK488"/>
      <c r="BL488"/>
      <c r="BM488"/>
      <c r="BN488"/>
      <c r="BO488"/>
      <c r="BP488"/>
      <c r="BQ488"/>
      <c r="BR488"/>
      <c r="BS488"/>
      <c r="BT488"/>
    </row>
    <row r="489" spans="47:72" ht="15" x14ac:dyDescent="0.25">
      <c r="AU489"/>
      <c r="AV489"/>
      <c r="AW489"/>
      <c r="AX489"/>
      <c r="AY489"/>
      <c r="AZ489"/>
      <c r="BA489"/>
      <c r="BB489"/>
      <c r="BC489"/>
      <c r="BD489"/>
      <c r="BE489"/>
      <c r="BF489"/>
      <c r="BG489"/>
      <c r="BH489"/>
      <c r="BI489"/>
      <c r="BJ489"/>
      <c r="BK489"/>
      <c r="BL489"/>
      <c r="BM489"/>
      <c r="BN489"/>
      <c r="BO489"/>
      <c r="BP489"/>
      <c r="BQ489"/>
      <c r="BR489"/>
      <c r="BS489"/>
      <c r="BT489"/>
    </row>
    <row r="490" spans="47:72" ht="15" x14ac:dyDescent="0.25">
      <c r="AU490"/>
      <c r="AV490"/>
      <c r="AW490"/>
      <c r="AX490"/>
      <c r="AY490"/>
      <c r="AZ490"/>
      <c r="BA490"/>
      <c r="BB490"/>
      <c r="BC490"/>
      <c r="BD490"/>
      <c r="BE490"/>
      <c r="BF490"/>
      <c r="BG490"/>
      <c r="BH490"/>
      <c r="BI490"/>
      <c r="BJ490"/>
      <c r="BK490"/>
      <c r="BL490"/>
      <c r="BM490"/>
      <c r="BN490"/>
      <c r="BO490"/>
      <c r="BP490"/>
      <c r="BQ490"/>
      <c r="BR490"/>
      <c r="BS490"/>
      <c r="BT490"/>
    </row>
    <row r="491" spans="47:72" ht="15" x14ac:dyDescent="0.25">
      <c r="AU491"/>
      <c r="AV491"/>
      <c r="AW491"/>
      <c r="AX491"/>
      <c r="AY491"/>
      <c r="AZ491"/>
      <c r="BA491"/>
      <c r="BB491"/>
      <c r="BC491"/>
      <c r="BD491"/>
      <c r="BE491"/>
      <c r="BF491"/>
      <c r="BG491"/>
      <c r="BH491"/>
      <c r="BI491"/>
      <c r="BJ491"/>
      <c r="BK491"/>
      <c r="BL491"/>
      <c r="BM491"/>
      <c r="BN491"/>
      <c r="BO491"/>
      <c r="BP491"/>
      <c r="BQ491"/>
      <c r="BR491"/>
      <c r="BS491"/>
      <c r="BT491"/>
    </row>
    <row r="492" spans="47:72" ht="15" x14ac:dyDescent="0.25">
      <c r="AU492"/>
      <c r="AV492"/>
      <c r="AW492"/>
      <c r="AX492"/>
      <c r="AY492"/>
      <c r="AZ492"/>
      <c r="BA492"/>
      <c r="BB492"/>
      <c r="BC492"/>
      <c r="BD492"/>
      <c r="BE492"/>
      <c r="BF492"/>
      <c r="BG492"/>
      <c r="BH492"/>
      <c r="BI492"/>
      <c r="BJ492"/>
      <c r="BK492"/>
      <c r="BL492"/>
      <c r="BM492"/>
      <c r="BN492"/>
      <c r="BO492"/>
      <c r="BP492"/>
      <c r="BQ492"/>
      <c r="BR492"/>
      <c r="BS492"/>
      <c r="BT492"/>
    </row>
    <row r="493" spans="47:72" ht="15" x14ac:dyDescent="0.25">
      <c r="AU493"/>
      <c r="AV493"/>
      <c r="AW493"/>
      <c r="AX493"/>
      <c r="AY493"/>
      <c r="AZ493"/>
      <c r="BA493"/>
      <c r="BB493"/>
      <c r="BC493"/>
      <c r="BD493"/>
      <c r="BE493"/>
      <c r="BF493"/>
      <c r="BG493"/>
      <c r="BH493"/>
      <c r="BI493"/>
      <c r="BJ493"/>
      <c r="BK493"/>
      <c r="BL493"/>
      <c r="BM493"/>
      <c r="BN493"/>
      <c r="BO493"/>
      <c r="BP493"/>
      <c r="BQ493"/>
      <c r="BR493"/>
      <c r="BS493"/>
      <c r="BT493"/>
    </row>
    <row r="494" spans="47:72" ht="15" x14ac:dyDescent="0.25">
      <c r="AU494"/>
      <c r="AV494"/>
      <c r="AW494"/>
      <c r="AX494"/>
      <c r="AY494"/>
      <c r="AZ494"/>
      <c r="BA494"/>
      <c r="BB494"/>
      <c r="BC494"/>
      <c r="BD494"/>
      <c r="BE494"/>
      <c r="BF494"/>
      <c r="BG494"/>
      <c r="BH494"/>
      <c r="BI494"/>
      <c r="BJ494"/>
      <c r="BK494"/>
      <c r="BL494"/>
      <c r="BM494"/>
      <c r="BN494"/>
      <c r="BO494"/>
      <c r="BP494"/>
      <c r="BQ494"/>
      <c r="BR494"/>
      <c r="BS494"/>
      <c r="BT494"/>
    </row>
    <row r="495" spans="47:72" ht="15" x14ac:dyDescent="0.25">
      <c r="AU495"/>
      <c r="AV495"/>
      <c r="AW495"/>
      <c r="AX495"/>
      <c r="AY495"/>
      <c r="AZ495"/>
      <c r="BA495"/>
      <c r="BB495"/>
      <c r="BC495"/>
      <c r="BD495"/>
      <c r="BE495"/>
      <c r="BF495"/>
      <c r="BG495"/>
      <c r="BH495"/>
      <c r="BI495"/>
      <c r="BJ495"/>
      <c r="BK495"/>
      <c r="BL495"/>
      <c r="BM495"/>
      <c r="BN495"/>
      <c r="BO495"/>
      <c r="BP495"/>
      <c r="BQ495"/>
      <c r="BR495"/>
      <c r="BS495"/>
      <c r="BT495"/>
    </row>
    <row r="496" spans="47:72" ht="15" x14ac:dyDescent="0.25">
      <c r="AU496"/>
      <c r="AV496"/>
      <c r="AW496"/>
      <c r="AX496"/>
      <c r="AY496"/>
      <c r="AZ496"/>
      <c r="BA496"/>
      <c r="BB496"/>
      <c r="BC496"/>
      <c r="BD496"/>
      <c r="BE496"/>
      <c r="BF496"/>
      <c r="BG496"/>
      <c r="BH496"/>
      <c r="BI496"/>
      <c r="BJ496"/>
      <c r="BK496"/>
      <c r="BL496"/>
      <c r="BM496"/>
      <c r="BN496"/>
      <c r="BO496"/>
      <c r="BP496"/>
      <c r="BQ496"/>
      <c r="BR496"/>
      <c r="BS496"/>
      <c r="BT496"/>
    </row>
    <row r="497" spans="47:72" ht="15" x14ac:dyDescent="0.25">
      <c r="AU497"/>
      <c r="AV497"/>
      <c r="AW497"/>
      <c r="AX497"/>
      <c r="AY497"/>
      <c r="AZ497"/>
      <c r="BA497"/>
      <c r="BB497"/>
      <c r="BC497"/>
      <c r="BD497"/>
      <c r="BE497"/>
      <c r="BF497"/>
      <c r="BG497"/>
      <c r="BH497"/>
      <c r="BI497"/>
      <c r="BJ497"/>
      <c r="BK497"/>
      <c r="BL497"/>
      <c r="BM497"/>
      <c r="BN497"/>
      <c r="BO497"/>
      <c r="BP497"/>
      <c r="BQ497"/>
      <c r="BR497"/>
      <c r="BS497"/>
      <c r="BT497"/>
    </row>
    <row r="498" spans="47:72" ht="15" x14ac:dyDescent="0.25">
      <c r="AU498"/>
      <c r="AV498"/>
      <c r="AW498"/>
      <c r="AX498"/>
      <c r="AY498"/>
      <c r="AZ498"/>
      <c r="BA498"/>
      <c r="BB498"/>
      <c r="BC498"/>
      <c r="BD498"/>
      <c r="BE498"/>
      <c r="BF498"/>
      <c r="BG498"/>
      <c r="BH498"/>
      <c r="BI498"/>
      <c r="BJ498"/>
      <c r="BK498"/>
      <c r="BL498"/>
      <c r="BM498"/>
      <c r="BN498"/>
      <c r="BO498"/>
      <c r="BP498"/>
      <c r="BQ498"/>
      <c r="BR498"/>
      <c r="BS498"/>
      <c r="BT498"/>
    </row>
    <row r="499" spans="47:72" ht="15" x14ac:dyDescent="0.25">
      <c r="AU499"/>
      <c r="AV499"/>
      <c r="AW499"/>
      <c r="AX499"/>
      <c r="AY499"/>
      <c r="AZ499"/>
      <c r="BA499"/>
      <c r="BB499"/>
      <c r="BC499"/>
      <c r="BD499"/>
      <c r="BE499"/>
      <c r="BF499"/>
      <c r="BG499"/>
      <c r="BH499"/>
      <c r="BI499"/>
      <c r="BJ499"/>
      <c r="BK499"/>
      <c r="BL499"/>
      <c r="BM499"/>
      <c r="BN499"/>
      <c r="BO499"/>
      <c r="BP499"/>
      <c r="BQ499"/>
      <c r="BR499"/>
      <c r="BS499"/>
      <c r="BT499"/>
    </row>
    <row r="500" spans="47:72" ht="15" x14ac:dyDescent="0.25">
      <c r="AU500"/>
      <c r="AV500"/>
      <c r="AW500"/>
      <c r="AX500"/>
      <c r="AY500"/>
      <c r="AZ500"/>
      <c r="BA500"/>
      <c r="BB500"/>
      <c r="BC500"/>
      <c r="BD500"/>
      <c r="BE500"/>
      <c r="BF500"/>
      <c r="BG500"/>
      <c r="BH500"/>
      <c r="BI500"/>
      <c r="BJ500"/>
      <c r="BK500"/>
      <c r="BL500"/>
      <c r="BM500"/>
      <c r="BN500"/>
      <c r="BO500"/>
      <c r="BP500"/>
      <c r="BQ500"/>
      <c r="BR500"/>
      <c r="BS500"/>
      <c r="BT500"/>
    </row>
    <row r="501" spans="47:72" ht="15" x14ac:dyDescent="0.25">
      <c r="AU501"/>
      <c r="AV501"/>
      <c r="AW501"/>
      <c r="AX501"/>
      <c r="AY501"/>
      <c r="AZ501"/>
      <c r="BA501"/>
      <c r="BB501"/>
      <c r="BC501"/>
      <c r="BD501"/>
      <c r="BE501"/>
      <c r="BF501"/>
      <c r="BG501"/>
      <c r="BH501"/>
      <c r="BI501"/>
      <c r="BJ501"/>
      <c r="BK501"/>
      <c r="BL501"/>
      <c r="BM501"/>
      <c r="BN501"/>
      <c r="BO501"/>
      <c r="BP501"/>
      <c r="BQ501"/>
      <c r="BR501"/>
      <c r="BS501"/>
      <c r="BT501"/>
    </row>
    <row r="502" spans="47:72" ht="15" x14ac:dyDescent="0.25">
      <c r="AU502"/>
      <c r="AV502"/>
      <c r="AW502"/>
      <c r="AX502"/>
      <c r="AY502"/>
      <c r="AZ502"/>
      <c r="BA502"/>
      <c r="BB502"/>
      <c r="BC502"/>
      <c r="BD502"/>
      <c r="BE502"/>
      <c r="BF502"/>
      <c r="BG502"/>
      <c r="BH502"/>
      <c r="BI502"/>
      <c r="BJ502"/>
      <c r="BK502"/>
      <c r="BL502"/>
      <c r="BM502"/>
      <c r="BN502"/>
      <c r="BO502"/>
      <c r="BP502"/>
      <c r="BQ502"/>
      <c r="BR502"/>
      <c r="BS502"/>
      <c r="BT502"/>
    </row>
    <row r="503" spans="47:72" ht="15" x14ac:dyDescent="0.25">
      <c r="AU503"/>
      <c r="AV503"/>
      <c r="AW503"/>
      <c r="AX503"/>
      <c r="AY503"/>
      <c r="AZ503"/>
      <c r="BA503"/>
      <c r="BB503"/>
      <c r="BC503"/>
      <c r="BD503"/>
      <c r="BE503"/>
      <c r="BF503"/>
      <c r="BG503"/>
      <c r="BH503"/>
      <c r="BI503"/>
      <c r="BJ503"/>
      <c r="BK503"/>
      <c r="BL503"/>
      <c r="BM503"/>
      <c r="BN503"/>
      <c r="BO503"/>
      <c r="BP503"/>
      <c r="BQ503"/>
      <c r="BR503"/>
      <c r="BS503"/>
      <c r="BT503"/>
    </row>
    <row r="504" spans="47:72" ht="15" x14ac:dyDescent="0.25">
      <c r="AU504"/>
      <c r="AV504"/>
      <c r="AW504"/>
      <c r="AX504"/>
      <c r="AY504"/>
      <c r="AZ504"/>
      <c r="BA504"/>
      <c r="BB504"/>
      <c r="BC504"/>
      <c r="BD504"/>
      <c r="BE504"/>
      <c r="BF504"/>
      <c r="BG504"/>
      <c r="BH504"/>
      <c r="BI504"/>
      <c r="BJ504"/>
      <c r="BK504"/>
      <c r="BL504"/>
      <c r="BM504"/>
      <c r="BN504"/>
      <c r="BO504"/>
      <c r="BP504"/>
      <c r="BQ504"/>
      <c r="BR504"/>
      <c r="BS504"/>
      <c r="BT504"/>
    </row>
    <row r="505" spans="47:72" ht="15" x14ac:dyDescent="0.25">
      <c r="AU505"/>
      <c r="AV505"/>
      <c r="AW505"/>
      <c r="AX505"/>
      <c r="AY505"/>
      <c r="AZ505"/>
      <c r="BA505"/>
      <c r="BB505"/>
      <c r="BC505"/>
      <c r="BD505"/>
      <c r="BE505"/>
      <c r="BF505"/>
      <c r="BG505"/>
      <c r="BH505"/>
      <c r="BI505"/>
      <c r="BJ505"/>
      <c r="BK505"/>
      <c r="BL505"/>
      <c r="BM505"/>
      <c r="BN505"/>
      <c r="BO505"/>
      <c r="BP505"/>
      <c r="BQ505"/>
      <c r="BR505"/>
      <c r="BS505"/>
      <c r="BT505"/>
    </row>
    <row r="506" spans="47:72" ht="15" x14ac:dyDescent="0.25">
      <c r="AU506"/>
      <c r="AV506"/>
      <c r="AW506"/>
      <c r="AX506"/>
      <c r="AY506"/>
      <c r="AZ506"/>
      <c r="BA506"/>
      <c r="BB506"/>
      <c r="BC506"/>
      <c r="BD506"/>
      <c r="BE506"/>
      <c r="BF506"/>
      <c r="BG506"/>
      <c r="BH506"/>
      <c r="BI506"/>
      <c r="BJ506"/>
      <c r="BK506"/>
      <c r="BL506"/>
      <c r="BM506"/>
      <c r="BN506"/>
      <c r="BO506"/>
      <c r="BP506"/>
      <c r="BQ506"/>
      <c r="BR506"/>
      <c r="BS506"/>
      <c r="BT506"/>
    </row>
    <row r="507" spans="47:72" ht="15" x14ac:dyDescent="0.25">
      <c r="AU507"/>
      <c r="AV507"/>
      <c r="AW507"/>
      <c r="AX507"/>
      <c r="AY507"/>
      <c r="AZ507"/>
      <c r="BA507"/>
      <c r="BB507"/>
      <c r="BC507"/>
      <c r="BD507"/>
      <c r="BE507"/>
      <c r="BF507"/>
      <c r="BG507"/>
      <c r="BH507"/>
      <c r="BI507"/>
      <c r="BJ507"/>
      <c r="BK507"/>
      <c r="BL507"/>
      <c r="BM507"/>
      <c r="BN507"/>
      <c r="BO507"/>
      <c r="BP507"/>
      <c r="BQ507"/>
      <c r="BR507"/>
      <c r="BS507"/>
      <c r="BT507"/>
    </row>
    <row r="508" spans="47:72" ht="15" x14ac:dyDescent="0.25">
      <c r="AU508"/>
      <c r="AV508"/>
      <c r="AW508"/>
      <c r="AX508"/>
      <c r="AY508"/>
      <c r="AZ508"/>
      <c r="BA508"/>
      <c r="BB508"/>
      <c r="BC508"/>
      <c r="BD508"/>
      <c r="BE508"/>
      <c r="BF508"/>
      <c r="BG508"/>
      <c r="BH508"/>
      <c r="BI508"/>
      <c r="BJ508"/>
      <c r="BK508"/>
      <c r="BL508"/>
      <c r="BM508"/>
      <c r="BN508"/>
      <c r="BO508"/>
      <c r="BP508"/>
      <c r="BQ508"/>
      <c r="BR508"/>
      <c r="BS508"/>
      <c r="BT508"/>
    </row>
    <row r="509" spans="47:72" ht="15" x14ac:dyDescent="0.25">
      <c r="AU509"/>
      <c r="AV509"/>
      <c r="AW509"/>
      <c r="AX509"/>
      <c r="AY509"/>
      <c r="AZ509"/>
      <c r="BA509"/>
      <c r="BB509"/>
      <c r="BC509"/>
      <c r="BD509"/>
      <c r="BE509"/>
      <c r="BF509"/>
      <c r="BG509"/>
      <c r="BH509"/>
      <c r="BI509"/>
      <c r="BJ509"/>
      <c r="BK509"/>
      <c r="BL509"/>
      <c r="BM509"/>
      <c r="BN509"/>
      <c r="BO509"/>
      <c r="BP509"/>
      <c r="BQ509"/>
      <c r="BR509"/>
      <c r="BS509"/>
      <c r="BT509"/>
    </row>
    <row r="510" spans="47:72" ht="15" x14ac:dyDescent="0.25">
      <c r="AU510"/>
      <c r="AV510"/>
      <c r="AW510"/>
      <c r="AX510"/>
      <c r="AY510"/>
      <c r="AZ510"/>
      <c r="BA510"/>
      <c r="BB510"/>
      <c r="BC510"/>
      <c r="BD510"/>
      <c r="BE510"/>
      <c r="BF510"/>
      <c r="BG510"/>
      <c r="BH510"/>
      <c r="BI510"/>
      <c r="BJ510"/>
      <c r="BK510"/>
      <c r="BL510"/>
      <c r="BM510"/>
      <c r="BN510"/>
      <c r="BO510"/>
      <c r="BP510"/>
      <c r="BQ510"/>
      <c r="BR510"/>
      <c r="BS510"/>
      <c r="BT510"/>
    </row>
    <row r="511" spans="47:72" ht="15" x14ac:dyDescent="0.25">
      <c r="AU511"/>
      <c r="AV511"/>
      <c r="AW511"/>
      <c r="AX511"/>
      <c r="AY511"/>
      <c r="AZ511"/>
      <c r="BA511"/>
      <c r="BB511"/>
      <c r="BC511"/>
      <c r="BD511"/>
      <c r="BE511"/>
      <c r="BF511"/>
      <c r="BG511"/>
      <c r="BH511"/>
      <c r="BI511"/>
      <c r="BJ511"/>
      <c r="BK511"/>
      <c r="BL511"/>
      <c r="BM511"/>
      <c r="BN511"/>
      <c r="BO511"/>
      <c r="BP511"/>
      <c r="BQ511"/>
      <c r="BR511"/>
      <c r="BS511"/>
      <c r="BT511"/>
    </row>
    <row r="512" spans="47:72" ht="15" x14ac:dyDescent="0.25">
      <c r="AU512"/>
      <c r="AV512"/>
      <c r="AW512"/>
      <c r="AX512"/>
      <c r="AY512"/>
      <c r="AZ512"/>
      <c r="BA512"/>
      <c r="BB512"/>
      <c r="BC512"/>
      <c r="BD512"/>
      <c r="BE512"/>
      <c r="BF512"/>
      <c r="BG512"/>
      <c r="BH512"/>
      <c r="BI512"/>
      <c r="BJ512"/>
      <c r="BK512"/>
      <c r="BL512"/>
      <c r="BM512"/>
      <c r="BN512"/>
      <c r="BO512"/>
      <c r="BP512"/>
      <c r="BQ512"/>
      <c r="BR512"/>
      <c r="BS512"/>
      <c r="BT512"/>
    </row>
    <row r="513" spans="47:72" ht="15" x14ac:dyDescent="0.25">
      <c r="AU513"/>
      <c r="AV513"/>
      <c r="AW513"/>
      <c r="AX513"/>
      <c r="AY513"/>
      <c r="AZ513"/>
      <c r="BA513"/>
      <c r="BB513"/>
      <c r="BC513"/>
      <c r="BD513"/>
      <c r="BE513"/>
      <c r="BF513"/>
      <c r="BG513"/>
      <c r="BH513"/>
      <c r="BI513"/>
      <c r="BJ513"/>
      <c r="BK513"/>
      <c r="BL513"/>
      <c r="BM513"/>
      <c r="BN513"/>
      <c r="BO513"/>
      <c r="BP513"/>
      <c r="BQ513"/>
      <c r="BR513"/>
      <c r="BS513"/>
      <c r="BT513"/>
    </row>
    <row r="514" spans="47:72" ht="15" x14ac:dyDescent="0.25">
      <c r="AU514"/>
      <c r="AV514"/>
      <c r="AW514"/>
      <c r="AX514"/>
      <c r="AY514"/>
      <c r="AZ514"/>
      <c r="BA514"/>
      <c r="BB514"/>
      <c r="BC514"/>
      <c r="BD514"/>
      <c r="BE514"/>
      <c r="BF514"/>
      <c r="BG514"/>
      <c r="BH514"/>
      <c r="BI514"/>
      <c r="BJ514"/>
      <c r="BK514"/>
      <c r="BL514"/>
      <c r="BM514"/>
      <c r="BN514"/>
      <c r="BO514"/>
      <c r="BP514"/>
      <c r="BQ514"/>
      <c r="BR514"/>
      <c r="BS514"/>
      <c r="BT514"/>
    </row>
    <row r="515" spans="47:72" ht="15" x14ac:dyDescent="0.25">
      <c r="AU515"/>
      <c r="AV515"/>
      <c r="AW515"/>
      <c r="AX515"/>
      <c r="AY515"/>
      <c r="AZ515"/>
      <c r="BA515"/>
      <c r="BB515"/>
      <c r="BC515"/>
      <c r="BD515"/>
      <c r="BE515"/>
      <c r="BF515"/>
      <c r="BG515"/>
      <c r="BH515"/>
      <c r="BI515"/>
      <c r="BJ515"/>
      <c r="BK515"/>
      <c r="BL515"/>
      <c r="BM515"/>
      <c r="BN515"/>
      <c r="BO515"/>
      <c r="BP515"/>
      <c r="BQ515"/>
      <c r="BR515"/>
      <c r="BS515"/>
      <c r="BT515"/>
    </row>
    <row r="516" spans="47:72" ht="15" x14ac:dyDescent="0.25">
      <c r="AU516"/>
      <c r="AV516"/>
      <c r="AW516"/>
      <c r="AX516"/>
      <c r="AY516"/>
      <c r="AZ516"/>
      <c r="BA516"/>
      <c r="BB516"/>
      <c r="BC516"/>
      <c r="BD516"/>
      <c r="BE516"/>
      <c r="BF516"/>
      <c r="BG516"/>
      <c r="BH516"/>
      <c r="BI516"/>
      <c r="BJ516"/>
      <c r="BK516"/>
      <c r="BL516"/>
      <c r="BM516"/>
      <c r="BN516"/>
      <c r="BO516"/>
      <c r="BP516"/>
      <c r="BQ516"/>
      <c r="BR516"/>
      <c r="BS516"/>
      <c r="BT516"/>
    </row>
    <row r="517" spans="47:72" ht="15" x14ac:dyDescent="0.25">
      <c r="AU517"/>
      <c r="AV517"/>
      <c r="AW517"/>
      <c r="AX517"/>
      <c r="AY517"/>
      <c r="AZ517"/>
      <c r="BA517"/>
      <c r="BB517"/>
      <c r="BC517"/>
      <c r="BD517"/>
      <c r="BE517"/>
      <c r="BF517"/>
      <c r="BG517"/>
      <c r="BH517"/>
      <c r="BI517"/>
      <c r="BJ517"/>
      <c r="BK517"/>
      <c r="BL517"/>
      <c r="BM517"/>
      <c r="BN517"/>
      <c r="BO517"/>
      <c r="BP517"/>
      <c r="BQ517"/>
      <c r="BR517"/>
      <c r="BS517"/>
      <c r="BT517"/>
    </row>
    <row r="518" spans="47:72" ht="15" x14ac:dyDescent="0.25">
      <c r="AU518"/>
      <c r="AV518"/>
      <c r="AW518"/>
      <c r="AX518"/>
      <c r="AY518"/>
      <c r="AZ518"/>
      <c r="BA518"/>
      <c r="BB518"/>
      <c r="BC518"/>
      <c r="BD518"/>
      <c r="BE518"/>
      <c r="BF518"/>
      <c r="BG518"/>
      <c r="BH518"/>
      <c r="BI518"/>
      <c r="BJ518"/>
      <c r="BK518"/>
      <c r="BL518"/>
      <c r="BM518"/>
      <c r="BN518"/>
      <c r="BO518"/>
      <c r="BP518"/>
      <c r="BQ518"/>
      <c r="BR518"/>
      <c r="BS518"/>
      <c r="BT518"/>
    </row>
    <row r="519" spans="47:72" ht="15" x14ac:dyDescent="0.25">
      <c r="AU519"/>
      <c r="AV519"/>
      <c r="AW519"/>
      <c r="AX519"/>
      <c r="AY519"/>
      <c r="AZ519"/>
      <c r="BA519"/>
      <c r="BB519"/>
      <c r="BC519"/>
      <c r="BD519"/>
      <c r="BE519"/>
      <c r="BF519"/>
      <c r="BG519"/>
      <c r="BH519"/>
      <c r="BI519"/>
      <c r="BJ519"/>
      <c r="BK519"/>
      <c r="BL519"/>
      <c r="BM519"/>
      <c r="BN519"/>
      <c r="BO519"/>
      <c r="BP519"/>
      <c r="BQ519"/>
      <c r="BR519"/>
      <c r="BS519"/>
      <c r="BT519"/>
    </row>
    <row r="520" spans="47:72" ht="15" x14ac:dyDescent="0.25">
      <c r="AU520"/>
      <c r="AV520"/>
      <c r="AW520"/>
      <c r="AX520"/>
      <c r="AY520"/>
      <c r="AZ520"/>
      <c r="BA520"/>
      <c r="BB520"/>
      <c r="BC520"/>
      <c r="BD520"/>
      <c r="BE520"/>
      <c r="BF520"/>
      <c r="BG520"/>
      <c r="BH520"/>
      <c r="BI520"/>
      <c r="BJ520"/>
      <c r="BK520"/>
      <c r="BL520"/>
      <c r="BM520"/>
      <c r="BN520"/>
      <c r="BO520"/>
      <c r="BP520"/>
      <c r="BQ520"/>
      <c r="BR520"/>
      <c r="BS520"/>
      <c r="BT520"/>
    </row>
    <row r="521" spans="47:72" ht="15" x14ac:dyDescent="0.25">
      <c r="AU521"/>
      <c r="AV521"/>
      <c r="AW521"/>
      <c r="AX521"/>
      <c r="AY521"/>
      <c r="AZ521"/>
      <c r="BA521"/>
      <c r="BB521"/>
      <c r="BC521"/>
      <c r="BD521"/>
      <c r="BE521"/>
      <c r="BF521"/>
      <c r="BG521"/>
      <c r="BH521"/>
      <c r="BI521"/>
      <c r="BJ521"/>
      <c r="BK521"/>
      <c r="BL521"/>
      <c r="BM521"/>
      <c r="BN521"/>
      <c r="BO521"/>
      <c r="BP521"/>
      <c r="BQ521"/>
      <c r="BR521"/>
      <c r="BS521"/>
      <c r="BT521"/>
    </row>
    <row r="522" spans="47:72" ht="15" x14ac:dyDescent="0.25">
      <c r="AU522"/>
      <c r="AV522"/>
      <c r="AW522"/>
      <c r="AX522"/>
      <c r="AY522"/>
      <c r="AZ522"/>
      <c r="BA522"/>
      <c r="BB522"/>
      <c r="BC522"/>
      <c r="BD522"/>
      <c r="BE522"/>
      <c r="BF522"/>
      <c r="BG522"/>
      <c r="BH522"/>
      <c r="BI522"/>
      <c r="BJ522"/>
      <c r="BK522"/>
      <c r="BL522"/>
      <c r="BM522"/>
      <c r="BN522"/>
      <c r="BO522"/>
      <c r="BP522"/>
      <c r="BQ522"/>
      <c r="BR522"/>
      <c r="BS522"/>
      <c r="BT522"/>
    </row>
    <row r="523" spans="47:72" ht="15" x14ac:dyDescent="0.25">
      <c r="AU523"/>
      <c r="AV523"/>
      <c r="AW523"/>
      <c r="AX523"/>
      <c r="AY523"/>
      <c r="AZ523"/>
      <c r="BA523"/>
      <c r="BB523"/>
      <c r="BC523"/>
      <c r="BD523"/>
      <c r="BE523"/>
      <c r="BF523"/>
      <c r="BG523"/>
      <c r="BH523"/>
      <c r="BI523"/>
      <c r="BJ523"/>
      <c r="BK523"/>
      <c r="BL523"/>
      <c r="BM523"/>
      <c r="BN523"/>
      <c r="BO523"/>
      <c r="BP523"/>
      <c r="BQ523"/>
      <c r="BR523"/>
      <c r="BS523"/>
      <c r="BT523"/>
    </row>
    <row r="524" spans="47:72" ht="15" x14ac:dyDescent="0.25">
      <c r="AU524"/>
      <c r="AV524"/>
      <c r="AW524"/>
      <c r="AX524"/>
      <c r="AY524"/>
      <c r="AZ524"/>
      <c r="BA524"/>
      <c r="BB524"/>
      <c r="BC524"/>
      <c r="BD524"/>
      <c r="BE524"/>
      <c r="BF524"/>
      <c r="BG524"/>
      <c r="BH524"/>
      <c r="BI524"/>
      <c r="BJ524"/>
      <c r="BK524"/>
      <c r="BL524"/>
      <c r="BM524"/>
      <c r="BN524"/>
      <c r="BO524"/>
      <c r="BP524"/>
      <c r="BQ524"/>
      <c r="BR524"/>
      <c r="BS524"/>
      <c r="BT524"/>
    </row>
    <row r="525" spans="47:72" ht="15" x14ac:dyDescent="0.25">
      <c r="AU525"/>
      <c r="AV525"/>
      <c r="AW525"/>
      <c r="AX525"/>
      <c r="AY525"/>
      <c r="AZ525"/>
      <c r="BA525"/>
      <c r="BB525"/>
      <c r="BC525"/>
      <c r="BD525"/>
      <c r="BE525"/>
      <c r="BF525"/>
      <c r="BG525"/>
      <c r="BH525"/>
      <c r="BI525"/>
      <c r="BJ525"/>
      <c r="BK525"/>
      <c r="BL525"/>
      <c r="BM525"/>
      <c r="BN525"/>
      <c r="BO525"/>
      <c r="BP525"/>
      <c r="BQ525"/>
      <c r="BR525"/>
      <c r="BS525"/>
      <c r="BT525"/>
    </row>
    <row r="526" spans="47:72" ht="15" x14ac:dyDescent="0.25">
      <c r="AU526"/>
      <c r="AV526"/>
      <c r="AW526"/>
      <c r="AX526"/>
      <c r="AY526"/>
      <c r="AZ526"/>
      <c r="BA526"/>
      <c r="BB526"/>
      <c r="BC526"/>
      <c r="BD526"/>
      <c r="BE526"/>
      <c r="BF526"/>
      <c r="BG526"/>
      <c r="BH526"/>
      <c r="BI526"/>
      <c r="BJ526"/>
      <c r="BK526"/>
      <c r="BL526"/>
      <c r="BM526"/>
      <c r="BN526"/>
      <c r="BO526"/>
      <c r="BP526"/>
      <c r="BQ526"/>
      <c r="BR526"/>
      <c r="BS526"/>
      <c r="BT526"/>
    </row>
    <row r="527" spans="47:72" ht="15" x14ac:dyDescent="0.25">
      <c r="AU527"/>
      <c r="AV527"/>
      <c r="AW527"/>
      <c r="AX527"/>
      <c r="AY527"/>
      <c r="AZ527"/>
      <c r="BA527"/>
      <c r="BB527"/>
      <c r="BC527"/>
      <c r="BD527"/>
      <c r="BE527"/>
      <c r="BF527"/>
      <c r="BG527"/>
      <c r="BH527"/>
      <c r="BI527"/>
      <c r="BJ527"/>
      <c r="BK527"/>
      <c r="BL527"/>
      <c r="BM527"/>
      <c r="BN527"/>
      <c r="BO527"/>
      <c r="BP527"/>
      <c r="BQ527"/>
      <c r="BR527"/>
      <c r="BS527"/>
      <c r="BT527"/>
    </row>
    <row r="528" spans="47:72" ht="15" x14ac:dyDescent="0.25">
      <c r="AU528"/>
      <c r="AV528"/>
      <c r="AW528"/>
      <c r="AX528"/>
      <c r="AY528"/>
      <c r="AZ528"/>
      <c r="BA528"/>
      <c r="BB528"/>
      <c r="BC528"/>
      <c r="BD528"/>
      <c r="BE528"/>
      <c r="BF528"/>
      <c r="BG528"/>
      <c r="BH528"/>
      <c r="BI528"/>
      <c r="BJ528"/>
      <c r="BK528"/>
      <c r="BL528"/>
      <c r="BM528"/>
      <c r="BN528"/>
      <c r="BO528"/>
      <c r="BP528"/>
      <c r="BQ528"/>
      <c r="BR528"/>
      <c r="BS528"/>
      <c r="BT528"/>
    </row>
    <row r="529" spans="47:72" ht="15" x14ac:dyDescent="0.25">
      <c r="AU529"/>
      <c r="AV529"/>
      <c r="AW529"/>
      <c r="AX529"/>
      <c r="AY529"/>
      <c r="AZ529"/>
      <c r="BA529"/>
      <c r="BB529"/>
      <c r="BC529"/>
      <c r="BD529"/>
      <c r="BE529"/>
      <c r="BF529"/>
      <c r="BG529"/>
      <c r="BH529"/>
      <c r="BI529"/>
      <c r="BJ529"/>
      <c r="BK529"/>
      <c r="BL529"/>
      <c r="BM529"/>
      <c r="BN529"/>
      <c r="BO529"/>
      <c r="BP529"/>
      <c r="BQ529"/>
      <c r="BR529"/>
      <c r="BS529"/>
      <c r="BT529"/>
    </row>
    <row r="530" spans="47:72" ht="15" x14ac:dyDescent="0.25">
      <c r="AU530"/>
      <c r="AV530"/>
      <c r="AW530"/>
      <c r="AX530"/>
      <c r="AY530"/>
      <c r="AZ530"/>
      <c r="BA530"/>
      <c r="BB530"/>
      <c r="BC530"/>
      <c r="BD530"/>
      <c r="BE530"/>
      <c r="BF530"/>
      <c r="BG530"/>
      <c r="BH530"/>
      <c r="BI530"/>
      <c r="BJ530"/>
      <c r="BK530"/>
      <c r="BL530"/>
      <c r="BM530"/>
      <c r="BN530"/>
      <c r="BO530"/>
      <c r="BP530"/>
      <c r="BQ530"/>
      <c r="BR530"/>
      <c r="BS530"/>
      <c r="BT530"/>
    </row>
    <row r="531" spans="47:72" ht="15" x14ac:dyDescent="0.25">
      <c r="AU531"/>
      <c r="AV531"/>
      <c r="AW531"/>
      <c r="AX531"/>
      <c r="AY531"/>
      <c r="AZ531"/>
      <c r="BA531"/>
      <c r="BB531"/>
      <c r="BC531"/>
      <c r="BD531"/>
      <c r="BE531"/>
      <c r="BF531"/>
      <c r="BG531"/>
      <c r="BH531"/>
      <c r="BI531"/>
      <c r="BJ531"/>
      <c r="BK531"/>
      <c r="BL531"/>
      <c r="BM531"/>
      <c r="BN531"/>
      <c r="BO531"/>
      <c r="BP531"/>
      <c r="BQ531"/>
      <c r="BR531"/>
      <c r="BS531"/>
      <c r="BT531"/>
    </row>
    <row r="532" spans="47:72" ht="15" x14ac:dyDescent="0.25">
      <c r="AU532"/>
      <c r="AV532"/>
      <c r="AW532"/>
      <c r="AX532"/>
      <c r="AY532"/>
      <c r="AZ532"/>
      <c r="BA532"/>
      <c r="BB532"/>
      <c r="BC532"/>
      <c r="BD532"/>
      <c r="BE532"/>
      <c r="BF532"/>
      <c r="BG532"/>
      <c r="BH532"/>
      <c r="BI532"/>
      <c r="BJ532"/>
      <c r="BK532"/>
      <c r="BL532"/>
      <c r="BM532"/>
      <c r="BN532"/>
      <c r="BO532"/>
      <c r="BP532"/>
      <c r="BQ532"/>
      <c r="BR532"/>
      <c r="BS532"/>
      <c r="BT532"/>
    </row>
    <row r="533" spans="47:72" ht="15" x14ac:dyDescent="0.25">
      <c r="AU533"/>
      <c r="AV533"/>
      <c r="AW533"/>
      <c r="AX533"/>
      <c r="AY533"/>
      <c r="AZ533"/>
      <c r="BA533"/>
      <c r="BB533"/>
      <c r="BC533"/>
      <c r="BD533"/>
      <c r="BE533"/>
      <c r="BF533"/>
      <c r="BG533"/>
      <c r="BH533"/>
      <c r="BI533"/>
      <c r="BJ533"/>
      <c r="BK533"/>
      <c r="BL533"/>
      <c r="BM533"/>
      <c r="BN533"/>
      <c r="BO533"/>
      <c r="BP533"/>
      <c r="BQ533"/>
      <c r="BR533"/>
      <c r="BS533"/>
      <c r="BT533"/>
    </row>
    <row r="534" spans="47:72" ht="15" x14ac:dyDescent="0.25">
      <c r="AU534"/>
      <c r="AV534"/>
      <c r="AW534"/>
      <c r="AX534"/>
      <c r="AY534"/>
      <c r="AZ534"/>
      <c r="BA534"/>
      <c r="BB534"/>
      <c r="BC534"/>
      <c r="BD534"/>
      <c r="BE534"/>
      <c r="BF534"/>
      <c r="BG534"/>
      <c r="BH534"/>
      <c r="BI534"/>
      <c r="BJ534"/>
      <c r="BK534"/>
      <c r="BL534"/>
      <c r="BM534"/>
      <c r="BN534"/>
      <c r="BO534"/>
      <c r="BP534"/>
      <c r="BQ534"/>
      <c r="BR534"/>
      <c r="BS534"/>
      <c r="BT534"/>
    </row>
    <row r="535" spans="47:72" ht="15" x14ac:dyDescent="0.25">
      <c r="AU535"/>
      <c r="AV535"/>
      <c r="AW535"/>
      <c r="AX535"/>
      <c r="AY535"/>
      <c r="AZ535"/>
      <c r="BA535"/>
      <c r="BB535"/>
      <c r="BC535"/>
      <c r="BD535"/>
      <c r="BE535"/>
      <c r="BF535"/>
      <c r="BG535"/>
      <c r="BH535"/>
      <c r="BI535"/>
      <c r="BJ535"/>
      <c r="BK535"/>
      <c r="BL535"/>
      <c r="BM535"/>
      <c r="BN535"/>
      <c r="BO535"/>
      <c r="BP535"/>
      <c r="BQ535"/>
      <c r="BR535"/>
      <c r="BS535"/>
      <c r="BT535"/>
    </row>
    <row r="536" spans="47:72" ht="15" x14ac:dyDescent="0.25">
      <c r="AU536"/>
      <c r="AV536"/>
      <c r="AW536"/>
      <c r="AX536"/>
      <c r="AY536"/>
      <c r="AZ536"/>
      <c r="BA536"/>
      <c r="BB536"/>
      <c r="BC536"/>
      <c r="BD536"/>
      <c r="BE536"/>
      <c r="BF536"/>
      <c r="BG536"/>
      <c r="BH536"/>
      <c r="BI536"/>
      <c r="BJ536"/>
      <c r="BK536"/>
      <c r="BL536"/>
      <c r="BM536"/>
      <c r="BN536"/>
      <c r="BO536"/>
      <c r="BP536"/>
      <c r="BQ536"/>
      <c r="BR536"/>
      <c r="BS536"/>
      <c r="BT536"/>
    </row>
    <row r="537" spans="47:72" ht="15" x14ac:dyDescent="0.25">
      <c r="AU537"/>
      <c r="AV537"/>
      <c r="AW537"/>
      <c r="AX537"/>
      <c r="AY537"/>
      <c r="AZ537"/>
      <c r="BA537"/>
      <c r="BB537"/>
      <c r="BC537"/>
      <c r="BD537"/>
      <c r="BE537"/>
      <c r="BF537"/>
      <c r="BG537"/>
      <c r="BH537"/>
      <c r="BI537"/>
      <c r="BJ537"/>
      <c r="BK537"/>
      <c r="BL537"/>
      <c r="BM537"/>
      <c r="BN537"/>
      <c r="BO537"/>
      <c r="BP537"/>
      <c r="BQ537"/>
      <c r="BR537"/>
      <c r="BS537"/>
      <c r="BT537"/>
    </row>
    <row r="538" spans="47:72" ht="15" x14ac:dyDescent="0.25">
      <c r="AU538"/>
      <c r="AV538"/>
      <c r="AW538"/>
      <c r="AX538"/>
      <c r="AY538"/>
      <c r="AZ538"/>
      <c r="BA538"/>
      <c r="BB538"/>
      <c r="BC538"/>
      <c r="BD538"/>
      <c r="BE538"/>
      <c r="BF538"/>
      <c r="BG538"/>
      <c r="BH538"/>
      <c r="BI538"/>
      <c r="BJ538"/>
      <c r="BK538"/>
      <c r="BL538"/>
      <c r="BM538"/>
      <c r="BN538"/>
      <c r="BO538"/>
      <c r="BP538"/>
      <c r="BQ538"/>
      <c r="BR538"/>
      <c r="BS538"/>
      <c r="BT538"/>
    </row>
    <row r="539" spans="47:72" ht="15" x14ac:dyDescent="0.25">
      <c r="AU539"/>
      <c r="AV539"/>
      <c r="AW539"/>
      <c r="AX539"/>
      <c r="AY539"/>
      <c r="AZ539"/>
      <c r="BA539"/>
      <c r="BB539"/>
      <c r="BC539"/>
      <c r="BD539"/>
      <c r="BE539"/>
      <c r="BF539"/>
      <c r="BG539"/>
      <c r="BH539"/>
      <c r="BI539"/>
      <c r="BJ539"/>
      <c r="BK539"/>
      <c r="BL539"/>
      <c r="BM539"/>
      <c r="BN539"/>
      <c r="BO539"/>
      <c r="BP539"/>
      <c r="BQ539"/>
      <c r="BR539"/>
      <c r="BS539"/>
      <c r="BT539"/>
    </row>
    <row r="540" spans="47:72" ht="15" x14ac:dyDescent="0.25">
      <c r="AU540"/>
      <c r="AV540"/>
      <c r="AW540"/>
      <c r="AX540"/>
      <c r="AY540"/>
      <c r="AZ540"/>
      <c r="BA540"/>
      <c r="BB540"/>
      <c r="BC540"/>
      <c r="BD540"/>
      <c r="BE540"/>
      <c r="BF540"/>
      <c r="BG540"/>
      <c r="BH540"/>
      <c r="BI540"/>
      <c r="BJ540"/>
      <c r="BK540"/>
      <c r="BL540"/>
      <c r="BM540"/>
      <c r="BN540"/>
      <c r="BO540"/>
      <c r="BP540"/>
      <c r="BQ540"/>
      <c r="BR540"/>
      <c r="BS540"/>
      <c r="BT540"/>
    </row>
    <row r="541" spans="47:72" ht="15" x14ac:dyDescent="0.25">
      <c r="AU541"/>
      <c r="AV541"/>
      <c r="AW541"/>
      <c r="AX541"/>
      <c r="AY541"/>
      <c r="AZ541"/>
      <c r="BA541"/>
      <c r="BB541"/>
      <c r="BC541"/>
      <c r="BD541"/>
      <c r="BE541"/>
      <c r="BF541"/>
      <c r="BG541"/>
      <c r="BH541"/>
      <c r="BI541"/>
      <c r="BJ541"/>
      <c r="BK541"/>
      <c r="BL541"/>
      <c r="BM541"/>
      <c r="BN541"/>
      <c r="BO541"/>
      <c r="BP541"/>
      <c r="BQ541"/>
      <c r="BR541"/>
      <c r="BS541"/>
      <c r="BT541"/>
    </row>
    <row r="542" spans="47:72" ht="15" x14ac:dyDescent="0.25">
      <c r="AU542"/>
      <c r="AV542"/>
      <c r="AW542"/>
      <c r="AX542"/>
      <c r="AY542"/>
      <c r="AZ542"/>
      <c r="BA542"/>
      <c r="BB542"/>
      <c r="BC542"/>
      <c r="BD542"/>
      <c r="BE542"/>
      <c r="BF542"/>
      <c r="BG542"/>
      <c r="BH542"/>
      <c r="BI542"/>
      <c r="BJ542"/>
      <c r="BK542"/>
      <c r="BL542"/>
      <c r="BM542"/>
      <c r="BN542"/>
      <c r="BO542"/>
      <c r="BP542"/>
      <c r="BQ542"/>
      <c r="BR542"/>
      <c r="BS542"/>
      <c r="BT542"/>
    </row>
    <row r="543" spans="47:72" ht="15" x14ac:dyDescent="0.25">
      <c r="AU543"/>
      <c r="AV543"/>
      <c r="AW543"/>
      <c r="AX543"/>
      <c r="AY543"/>
      <c r="AZ543"/>
      <c r="BA543"/>
      <c r="BB543"/>
      <c r="BC543"/>
      <c r="BD543"/>
      <c r="BE543"/>
      <c r="BF543"/>
      <c r="BG543"/>
      <c r="BH543"/>
      <c r="BI543"/>
      <c r="BJ543"/>
      <c r="BK543"/>
      <c r="BL543"/>
      <c r="BM543"/>
      <c r="BN543"/>
      <c r="BO543"/>
      <c r="BP543"/>
      <c r="BQ543"/>
      <c r="BR543"/>
      <c r="BS543"/>
      <c r="BT543"/>
    </row>
    <row r="544" spans="47:72" ht="15" x14ac:dyDescent="0.25">
      <c r="AU544"/>
      <c r="AV544"/>
      <c r="AW544"/>
      <c r="AX544"/>
      <c r="AY544"/>
      <c r="AZ544"/>
      <c r="BA544"/>
      <c r="BB544"/>
      <c r="BC544"/>
      <c r="BD544"/>
      <c r="BE544"/>
      <c r="BF544"/>
      <c r="BG544"/>
      <c r="BH544"/>
      <c r="BI544"/>
      <c r="BJ544"/>
      <c r="BK544"/>
      <c r="BL544"/>
      <c r="BM544"/>
      <c r="BN544"/>
      <c r="BO544"/>
      <c r="BP544"/>
      <c r="BQ544"/>
      <c r="BR544"/>
      <c r="BS544"/>
      <c r="BT544"/>
    </row>
    <row r="545" spans="47:72" ht="15" x14ac:dyDescent="0.25">
      <c r="AU545"/>
      <c r="AV545"/>
      <c r="AW545"/>
      <c r="AX545"/>
      <c r="AY545"/>
      <c r="AZ545"/>
      <c r="BA545"/>
      <c r="BB545"/>
      <c r="BC545"/>
      <c r="BD545"/>
      <c r="BE545"/>
      <c r="BF545"/>
      <c r="BG545"/>
      <c r="BH545"/>
      <c r="BI545"/>
      <c r="BJ545"/>
      <c r="BK545"/>
      <c r="BL545"/>
      <c r="BM545"/>
      <c r="BN545"/>
      <c r="BO545"/>
      <c r="BP545"/>
      <c r="BQ545"/>
      <c r="BR545"/>
      <c r="BS545"/>
      <c r="BT545"/>
    </row>
    <row r="546" spans="47:72" ht="15" x14ac:dyDescent="0.25">
      <c r="AU546"/>
      <c r="AV546"/>
      <c r="AW546"/>
      <c r="AX546"/>
      <c r="AY546"/>
      <c r="AZ546"/>
      <c r="BA546"/>
      <c r="BB546"/>
      <c r="BC546"/>
      <c r="BD546"/>
      <c r="BE546"/>
      <c r="BF546"/>
      <c r="BG546"/>
      <c r="BH546"/>
      <c r="BI546"/>
      <c r="BJ546"/>
      <c r="BK546"/>
      <c r="BL546"/>
      <c r="BM546"/>
      <c r="BN546"/>
      <c r="BO546"/>
      <c r="BP546"/>
      <c r="BQ546"/>
      <c r="BR546"/>
      <c r="BS546"/>
      <c r="BT546"/>
    </row>
    <row r="547" spans="47:72" ht="15" x14ac:dyDescent="0.25">
      <c r="AU547"/>
      <c r="AV547"/>
      <c r="AW547"/>
      <c r="AX547"/>
      <c r="AY547"/>
      <c r="AZ547"/>
      <c r="BA547"/>
      <c r="BB547"/>
      <c r="BC547"/>
      <c r="BD547"/>
      <c r="BE547"/>
      <c r="BF547"/>
      <c r="BG547"/>
      <c r="BH547"/>
      <c r="BI547"/>
      <c r="BJ547"/>
      <c r="BK547"/>
      <c r="BL547"/>
      <c r="BM547"/>
      <c r="BN547"/>
      <c r="BO547"/>
      <c r="BP547"/>
      <c r="BQ547"/>
      <c r="BR547"/>
      <c r="BS547"/>
      <c r="BT547"/>
    </row>
    <row r="548" spans="47:72" ht="15" x14ac:dyDescent="0.25">
      <c r="AU548"/>
      <c r="AV548"/>
      <c r="AW548"/>
      <c r="AX548"/>
      <c r="AY548"/>
      <c r="AZ548"/>
      <c r="BA548"/>
      <c r="BB548"/>
      <c r="BC548"/>
      <c r="BD548"/>
      <c r="BE548"/>
      <c r="BF548"/>
      <c r="BG548"/>
      <c r="BH548"/>
      <c r="BI548"/>
      <c r="BJ548"/>
      <c r="BK548"/>
      <c r="BL548"/>
      <c r="BM548"/>
      <c r="BN548"/>
      <c r="BO548"/>
      <c r="BP548"/>
      <c r="BQ548"/>
      <c r="BR548"/>
      <c r="BS548"/>
      <c r="BT548"/>
    </row>
    <row r="549" spans="47:72" ht="15" x14ac:dyDescent="0.25">
      <c r="AU549"/>
      <c r="AV549"/>
      <c r="AW549"/>
      <c r="AX549"/>
      <c r="AY549"/>
      <c r="AZ549"/>
      <c r="BA549"/>
      <c r="BB549"/>
      <c r="BC549"/>
      <c r="BD549"/>
      <c r="BE549"/>
      <c r="BF549"/>
      <c r="BG549"/>
      <c r="BH549"/>
      <c r="BI549"/>
      <c r="BJ549"/>
      <c r="BK549"/>
      <c r="BL549"/>
      <c r="BM549"/>
      <c r="BN549"/>
      <c r="BO549"/>
      <c r="BP549"/>
      <c r="BQ549"/>
      <c r="BR549"/>
      <c r="BS549"/>
      <c r="BT549"/>
    </row>
    <row r="550" spans="47:72" ht="15" x14ac:dyDescent="0.25">
      <c r="AU550"/>
      <c r="AV550"/>
      <c r="AW550"/>
      <c r="AX550"/>
      <c r="AY550"/>
      <c r="AZ550"/>
      <c r="BA550"/>
      <c r="BB550"/>
      <c r="BC550"/>
      <c r="BD550"/>
      <c r="BE550"/>
      <c r="BF550"/>
      <c r="BG550"/>
      <c r="BH550"/>
      <c r="BI550"/>
      <c r="BJ550"/>
      <c r="BK550"/>
      <c r="BL550"/>
      <c r="BM550"/>
      <c r="BN550"/>
      <c r="BO550"/>
      <c r="BP550"/>
      <c r="BQ550"/>
      <c r="BR550"/>
      <c r="BS550"/>
      <c r="BT550"/>
    </row>
    <row r="551" spans="47:72" ht="15" x14ac:dyDescent="0.25">
      <c r="AU551"/>
      <c r="AV551"/>
      <c r="AW551"/>
      <c r="AX551"/>
      <c r="AY551"/>
      <c r="AZ551"/>
      <c r="BA551"/>
      <c r="BB551"/>
      <c r="BC551"/>
      <c r="BD551"/>
      <c r="BE551"/>
      <c r="BF551"/>
      <c r="BG551"/>
      <c r="BH551"/>
      <c r="BI551"/>
      <c r="BJ551"/>
      <c r="BK551"/>
      <c r="BL551"/>
      <c r="BM551"/>
      <c r="BN551"/>
      <c r="BO551"/>
      <c r="BP551"/>
      <c r="BQ551"/>
      <c r="BR551"/>
      <c r="BS551"/>
      <c r="BT551"/>
    </row>
    <row r="552" spans="47:72" ht="15" x14ac:dyDescent="0.25">
      <c r="AU552"/>
      <c r="AV552"/>
      <c r="AW552"/>
      <c r="AX552"/>
      <c r="AY552"/>
      <c r="AZ552"/>
      <c r="BA552"/>
      <c r="BB552"/>
      <c r="BC552"/>
      <c r="BD552"/>
      <c r="BE552"/>
      <c r="BF552"/>
      <c r="BG552"/>
      <c r="BH552"/>
      <c r="BI552"/>
      <c r="BJ552"/>
      <c r="BK552"/>
      <c r="BL552"/>
      <c r="BM552"/>
      <c r="BN552"/>
      <c r="BO552"/>
      <c r="BP552"/>
      <c r="BQ552"/>
      <c r="BR552"/>
      <c r="BS552"/>
      <c r="BT552"/>
    </row>
    <row r="553" spans="47:72" ht="15" x14ac:dyDescent="0.25">
      <c r="AU553"/>
      <c r="AV553"/>
      <c r="AW553"/>
      <c r="AX553"/>
      <c r="AY553"/>
      <c r="AZ553"/>
      <c r="BA553"/>
      <c r="BB553"/>
      <c r="BC553"/>
      <c r="BD553"/>
      <c r="BE553"/>
      <c r="BF553"/>
      <c r="BG553"/>
      <c r="BH553"/>
      <c r="BI553"/>
      <c r="BJ553"/>
      <c r="BK553"/>
      <c r="BL553"/>
      <c r="BM553"/>
      <c r="BN553"/>
      <c r="BO553"/>
      <c r="BP553"/>
      <c r="BQ553"/>
      <c r="BR553"/>
      <c r="BS553"/>
      <c r="BT553"/>
    </row>
    <row r="554" spans="47:72" ht="15" x14ac:dyDescent="0.25">
      <c r="AU554"/>
      <c r="AV554"/>
      <c r="AW554"/>
      <c r="AX554"/>
      <c r="AY554"/>
      <c r="AZ554"/>
      <c r="BA554"/>
      <c r="BB554"/>
      <c r="BC554"/>
      <c r="BD554"/>
      <c r="BE554"/>
      <c r="BF554"/>
      <c r="BG554"/>
      <c r="BH554"/>
      <c r="BI554"/>
      <c r="BJ554"/>
      <c r="BK554"/>
      <c r="BL554"/>
      <c r="BM554"/>
      <c r="BN554"/>
      <c r="BO554"/>
      <c r="BP554"/>
      <c r="BQ554"/>
      <c r="BR554"/>
      <c r="BS554"/>
      <c r="BT554"/>
    </row>
    <row r="555" spans="47:72" ht="15" x14ac:dyDescent="0.25">
      <c r="AU555"/>
      <c r="AV555"/>
      <c r="AW555"/>
      <c r="AX555"/>
      <c r="AY555"/>
      <c r="AZ555"/>
      <c r="BA555"/>
      <c r="BB555"/>
      <c r="BC555"/>
      <c r="BD555"/>
      <c r="BE555"/>
      <c r="BF555"/>
      <c r="BG555"/>
      <c r="BH555"/>
      <c r="BI555"/>
      <c r="BJ555"/>
      <c r="BK555"/>
      <c r="BL555"/>
      <c r="BM555"/>
      <c r="BN555"/>
      <c r="BO555"/>
      <c r="BP555"/>
      <c r="BQ555"/>
      <c r="BR555"/>
      <c r="BS555"/>
      <c r="BT555"/>
    </row>
    <row r="556" spans="47:72" ht="15" x14ac:dyDescent="0.25">
      <c r="AU556"/>
      <c r="AV556"/>
      <c r="AW556"/>
      <c r="AX556"/>
      <c r="AY556"/>
      <c r="AZ556"/>
      <c r="BA556"/>
      <c r="BB556"/>
      <c r="BC556"/>
      <c r="BD556"/>
      <c r="BE556"/>
      <c r="BF556"/>
      <c r="BG556"/>
      <c r="BH556"/>
      <c r="BI556"/>
      <c r="BJ556"/>
      <c r="BK556"/>
      <c r="BL556"/>
      <c r="BM556"/>
      <c r="BN556"/>
      <c r="BO556"/>
      <c r="BP556"/>
      <c r="BQ556"/>
      <c r="BR556"/>
      <c r="BS556"/>
      <c r="BT556"/>
    </row>
    <row r="557" spans="47:72" ht="15" x14ac:dyDescent="0.25">
      <c r="AU557"/>
      <c r="AV557"/>
      <c r="AW557"/>
      <c r="AX557"/>
      <c r="AY557"/>
      <c r="AZ557"/>
      <c r="BA557"/>
      <c r="BB557"/>
      <c r="BC557"/>
      <c r="BD557"/>
      <c r="BE557"/>
      <c r="BF557"/>
      <c r="BG557"/>
      <c r="BH557"/>
      <c r="BI557"/>
      <c r="BJ557"/>
      <c r="BK557"/>
      <c r="BL557"/>
      <c r="BM557"/>
      <c r="BN557"/>
      <c r="BO557"/>
      <c r="BP557"/>
      <c r="BQ557"/>
      <c r="BR557"/>
      <c r="BS557"/>
      <c r="BT557"/>
    </row>
    <row r="558" spans="47:72" ht="15" x14ac:dyDescent="0.25">
      <c r="AU558"/>
      <c r="AV558"/>
      <c r="AW558"/>
      <c r="AX558"/>
      <c r="AY558"/>
      <c r="AZ558"/>
      <c r="BA558"/>
      <c r="BB558"/>
      <c r="BC558"/>
      <c r="BD558"/>
      <c r="BE558"/>
      <c r="BF558"/>
      <c r="BG558"/>
      <c r="BH558"/>
      <c r="BI558"/>
      <c r="BJ558"/>
      <c r="BK558"/>
      <c r="BL558"/>
      <c r="BM558"/>
      <c r="BN558"/>
      <c r="BO558"/>
      <c r="BP558"/>
      <c r="BQ558"/>
      <c r="BR558"/>
      <c r="BS558"/>
      <c r="BT558"/>
    </row>
    <row r="559" spans="47:72" ht="15" x14ac:dyDescent="0.25">
      <c r="AU559"/>
      <c r="AV559"/>
      <c r="AW559"/>
      <c r="AX559"/>
      <c r="AY559"/>
      <c r="AZ559"/>
      <c r="BA559"/>
      <c r="BB559"/>
      <c r="BC559"/>
      <c r="BD559"/>
      <c r="BE559"/>
      <c r="BF559"/>
      <c r="BG559"/>
      <c r="BH559"/>
      <c r="BI559"/>
      <c r="BJ559"/>
      <c r="BK559"/>
      <c r="BL559"/>
      <c r="BM559"/>
      <c r="BN559"/>
      <c r="BO559"/>
      <c r="BP559"/>
      <c r="BQ559"/>
      <c r="BR559"/>
      <c r="BS559"/>
      <c r="BT559"/>
    </row>
    <row r="560" spans="47:72" ht="15" x14ac:dyDescent="0.25">
      <c r="AU560"/>
      <c r="AV560"/>
      <c r="AW560"/>
      <c r="AX560"/>
      <c r="AY560"/>
      <c r="AZ560"/>
      <c r="BA560"/>
      <c r="BB560"/>
      <c r="BC560"/>
      <c r="BD560"/>
      <c r="BE560"/>
      <c r="BF560"/>
      <c r="BG560"/>
      <c r="BH560"/>
      <c r="BI560"/>
      <c r="BJ560"/>
      <c r="BK560"/>
      <c r="BL560"/>
      <c r="BM560"/>
      <c r="BN560"/>
      <c r="BO560"/>
      <c r="BP560"/>
      <c r="BQ560"/>
      <c r="BR560"/>
      <c r="BS560"/>
      <c r="BT560"/>
    </row>
    <row r="561" spans="47:72" ht="15" x14ac:dyDescent="0.25">
      <c r="AU561"/>
      <c r="AV561"/>
      <c r="AW561"/>
      <c r="AX561"/>
      <c r="AY561"/>
      <c r="AZ561"/>
      <c r="BA561"/>
      <c r="BB561"/>
      <c r="BC561"/>
      <c r="BD561"/>
      <c r="BE561"/>
      <c r="BF561"/>
      <c r="BG561"/>
      <c r="BH561"/>
      <c r="BI561"/>
      <c r="BJ561"/>
      <c r="BK561"/>
      <c r="BL561"/>
      <c r="BM561"/>
      <c r="BN561"/>
      <c r="BO561"/>
      <c r="BP561"/>
      <c r="BQ561"/>
      <c r="BR561"/>
      <c r="BS561"/>
      <c r="BT561"/>
    </row>
    <row r="562" spans="47:72" ht="15" x14ac:dyDescent="0.25">
      <c r="AU562"/>
      <c r="AV562"/>
      <c r="AW562"/>
      <c r="AX562"/>
      <c r="AY562"/>
      <c r="AZ562"/>
      <c r="BA562"/>
      <c r="BB562"/>
      <c r="BC562"/>
      <c r="BD562"/>
      <c r="BE562"/>
      <c r="BF562"/>
      <c r="BG562"/>
      <c r="BH562"/>
      <c r="BI562"/>
      <c r="BJ562"/>
      <c r="BK562"/>
      <c r="BL562"/>
      <c r="BM562"/>
      <c r="BN562"/>
      <c r="BO562"/>
      <c r="BP562"/>
      <c r="BQ562"/>
      <c r="BR562"/>
      <c r="BS562"/>
      <c r="BT562"/>
    </row>
    <row r="563" spans="47:72" ht="15" x14ac:dyDescent="0.25">
      <c r="AU563"/>
      <c r="AV563"/>
      <c r="AW563"/>
      <c r="AX563"/>
      <c r="AY563"/>
      <c r="AZ563"/>
      <c r="BA563"/>
      <c r="BB563"/>
      <c r="BC563"/>
      <c r="BD563"/>
      <c r="BE563"/>
      <c r="BF563"/>
      <c r="BG563"/>
      <c r="BH563"/>
      <c r="BI563"/>
      <c r="BJ563"/>
      <c r="BK563"/>
      <c r="BL563"/>
      <c r="BM563"/>
      <c r="BN563"/>
      <c r="BO563"/>
      <c r="BP563"/>
      <c r="BQ563"/>
      <c r="BR563"/>
      <c r="BS563"/>
      <c r="BT563"/>
    </row>
    <row r="564" spans="47:72" ht="15" x14ac:dyDescent="0.25">
      <c r="AU564"/>
      <c r="AV564"/>
      <c r="AW564"/>
      <c r="AX564"/>
      <c r="AY564"/>
      <c r="AZ564"/>
      <c r="BA564"/>
      <c r="BB564"/>
      <c r="BC564"/>
      <c r="BD564"/>
      <c r="BE564"/>
      <c r="BF564"/>
      <c r="BG564"/>
      <c r="BH564"/>
      <c r="BI564"/>
      <c r="BJ564"/>
      <c r="BK564"/>
      <c r="BL564"/>
      <c r="BM564"/>
      <c r="BN564"/>
      <c r="BO564"/>
      <c r="BP564"/>
      <c r="BQ564"/>
      <c r="BR564"/>
      <c r="BS564"/>
      <c r="BT564"/>
    </row>
    <row r="565" spans="47:72" ht="15" x14ac:dyDescent="0.25">
      <c r="AU565"/>
      <c r="AV565"/>
      <c r="AW565"/>
      <c r="AX565"/>
      <c r="AY565"/>
      <c r="AZ565"/>
      <c r="BA565"/>
      <c r="BB565"/>
      <c r="BC565"/>
      <c r="BD565"/>
      <c r="BE565"/>
      <c r="BF565"/>
      <c r="BG565"/>
      <c r="BH565"/>
      <c r="BI565"/>
      <c r="BJ565"/>
      <c r="BK565"/>
      <c r="BL565"/>
      <c r="BM565"/>
      <c r="BN565"/>
      <c r="BO565"/>
      <c r="BP565"/>
      <c r="BQ565"/>
      <c r="BR565"/>
      <c r="BS565"/>
      <c r="BT565"/>
    </row>
    <row r="566" spans="47:72" ht="15" x14ac:dyDescent="0.25">
      <c r="AU566"/>
      <c r="AV566"/>
      <c r="AW566"/>
      <c r="AX566"/>
      <c r="AY566"/>
      <c r="AZ566"/>
      <c r="BA566"/>
      <c r="BB566"/>
      <c r="BC566"/>
      <c r="BD566"/>
      <c r="BE566"/>
      <c r="BF566"/>
      <c r="BG566"/>
      <c r="BH566"/>
      <c r="BI566"/>
      <c r="BJ566"/>
      <c r="BK566"/>
      <c r="BL566"/>
      <c r="BM566"/>
      <c r="BN566"/>
      <c r="BO566"/>
      <c r="BP566"/>
      <c r="BQ566"/>
      <c r="BR566"/>
      <c r="BS566"/>
      <c r="BT566"/>
    </row>
    <row r="567" spans="47:72" ht="15" x14ac:dyDescent="0.25">
      <c r="AU567"/>
      <c r="AV567"/>
      <c r="AW567"/>
      <c r="AX567"/>
      <c r="AY567"/>
      <c r="AZ567"/>
      <c r="BA567"/>
      <c r="BB567"/>
      <c r="BC567"/>
      <c r="BD567"/>
      <c r="BE567"/>
      <c r="BF567"/>
      <c r="BG567"/>
      <c r="BH567"/>
      <c r="BI567"/>
      <c r="BJ567"/>
      <c r="BK567"/>
      <c r="BL567"/>
      <c r="BM567"/>
      <c r="BN567"/>
      <c r="BO567"/>
      <c r="BP567"/>
      <c r="BQ567"/>
      <c r="BR567"/>
      <c r="BS567"/>
      <c r="BT567"/>
    </row>
    <row r="568" spans="47:72" ht="15" x14ac:dyDescent="0.25">
      <c r="AU568"/>
      <c r="AV568"/>
      <c r="AW568"/>
      <c r="AX568"/>
      <c r="AY568"/>
      <c r="AZ568"/>
      <c r="BA568"/>
      <c r="BB568"/>
      <c r="BC568"/>
      <c r="BD568"/>
      <c r="BE568"/>
      <c r="BF568"/>
      <c r="BG568"/>
      <c r="BH568"/>
      <c r="BI568"/>
      <c r="BJ568"/>
      <c r="BK568"/>
      <c r="BL568"/>
      <c r="BM568"/>
      <c r="BN568"/>
      <c r="BO568"/>
      <c r="BP568"/>
      <c r="BQ568"/>
      <c r="BR568"/>
      <c r="BS568"/>
      <c r="BT568"/>
    </row>
    <row r="569" spans="47:72" ht="15" x14ac:dyDescent="0.25">
      <c r="AU569"/>
      <c r="AV569"/>
      <c r="AW569"/>
      <c r="AX569"/>
      <c r="AY569"/>
      <c r="AZ569"/>
      <c r="BA569"/>
      <c r="BB569"/>
      <c r="BC569"/>
      <c r="BD569"/>
      <c r="BE569"/>
      <c r="BF569"/>
      <c r="BG569"/>
      <c r="BH569"/>
      <c r="BI569"/>
      <c r="BJ569"/>
      <c r="BK569"/>
      <c r="BL569"/>
      <c r="BM569"/>
      <c r="BN569"/>
      <c r="BO569"/>
      <c r="BP569"/>
      <c r="BQ569"/>
      <c r="BR569"/>
      <c r="BS569"/>
      <c r="BT569"/>
    </row>
    <row r="570" spans="47:72" ht="15" x14ac:dyDescent="0.25">
      <c r="AU570"/>
      <c r="AV570"/>
      <c r="AW570"/>
      <c r="AX570"/>
      <c r="AY570"/>
      <c r="AZ570"/>
      <c r="BA570"/>
      <c r="BB570"/>
      <c r="BC570"/>
      <c r="BD570"/>
      <c r="BE570"/>
      <c r="BF570"/>
      <c r="BG570"/>
      <c r="BH570"/>
      <c r="BI570"/>
      <c r="BJ570"/>
      <c r="BK570"/>
      <c r="BL570"/>
      <c r="BM570"/>
      <c r="BN570"/>
      <c r="BO570"/>
      <c r="BP570"/>
      <c r="BQ570"/>
      <c r="BR570"/>
      <c r="BS570"/>
      <c r="BT570"/>
    </row>
    <row r="571" spans="47:72" ht="15" x14ac:dyDescent="0.25">
      <c r="AU571"/>
      <c r="AV571"/>
      <c r="AW571"/>
      <c r="AX571"/>
      <c r="AY571"/>
      <c r="AZ571"/>
      <c r="BA571"/>
      <c r="BB571"/>
      <c r="BC571"/>
      <c r="BD571"/>
      <c r="BE571"/>
      <c r="BF571"/>
      <c r="BG571"/>
      <c r="BH571"/>
      <c r="BI571"/>
      <c r="BJ571"/>
      <c r="BK571"/>
      <c r="BL571"/>
      <c r="BM571"/>
      <c r="BN571"/>
      <c r="BO571"/>
      <c r="BP571"/>
      <c r="BQ571"/>
      <c r="BR571"/>
      <c r="BS571"/>
      <c r="BT571"/>
    </row>
    <row r="572" spans="47:72" ht="15" x14ac:dyDescent="0.25">
      <c r="AU572"/>
      <c r="AV572"/>
      <c r="AW572"/>
      <c r="AX572"/>
      <c r="AY572"/>
      <c r="AZ572"/>
      <c r="BA572"/>
      <c r="BB572"/>
      <c r="BC572"/>
      <c r="BD572"/>
      <c r="BE572"/>
      <c r="BF572"/>
      <c r="BG572"/>
      <c r="BH572"/>
      <c r="BI572"/>
      <c r="BJ572"/>
      <c r="BK572"/>
      <c r="BL572"/>
      <c r="BM572"/>
      <c r="BN572"/>
      <c r="BO572"/>
      <c r="BP572"/>
      <c r="BQ572"/>
      <c r="BR572"/>
      <c r="BS572"/>
      <c r="BT572"/>
    </row>
    <row r="573" spans="47:72" ht="15" x14ac:dyDescent="0.25">
      <c r="AU573"/>
      <c r="AV573"/>
      <c r="AW573"/>
      <c r="AX573"/>
      <c r="AY573"/>
      <c r="AZ573"/>
      <c r="BA573"/>
      <c r="BB573"/>
      <c r="BC573"/>
      <c r="BD573"/>
      <c r="BE573"/>
      <c r="BF573"/>
      <c r="BG573"/>
      <c r="BH573"/>
      <c r="BI573"/>
      <c r="BJ573"/>
      <c r="BK573"/>
      <c r="BL573"/>
      <c r="BM573"/>
      <c r="BN573"/>
      <c r="BO573"/>
      <c r="BP573"/>
      <c r="BQ573"/>
      <c r="BR573"/>
      <c r="BS573"/>
      <c r="BT573"/>
    </row>
    <row r="574" spans="47:72" ht="15" x14ac:dyDescent="0.25">
      <c r="AU574"/>
      <c r="AV574"/>
      <c r="AW574"/>
      <c r="AX574"/>
      <c r="AY574"/>
      <c r="AZ574"/>
      <c r="BA574"/>
      <c r="BB574"/>
      <c r="BC574"/>
      <c r="BD574"/>
      <c r="BE574"/>
      <c r="BF574"/>
      <c r="BG574"/>
      <c r="BH574"/>
      <c r="BI574"/>
      <c r="BJ574"/>
      <c r="BK574"/>
      <c r="BL574"/>
      <c r="BM574"/>
      <c r="BN574"/>
      <c r="BO574"/>
      <c r="BP574"/>
      <c r="BQ574"/>
      <c r="BR574"/>
      <c r="BS574"/>
      <c r="BT574"/>
    </row>
    <row r="575" spans="47:72" ht="15" x14ac:dyDescent="0.25">
      <c r="AU575"/>
      <c r="AV575"/>
      <c r="AW575"/>
      <c r="AX575"/>
      <c r="AY575"/>
      <c r="AZ575"/>
      <c r="BA575"/>
      <c r="BB575"/>
      <c r="BC575"/>
      <c r="BD575"/>
      <c r="BE575"/>
      <c r="BF575"/>
      <c r="BG575"/>
      <c r="BH575"/>
      <c r="BI575"/>
      <c r="BJ575"/>
      <c r="BK575"/>
      <c r="BL575"/>
      <c r="BM575"/>
      <c r="BN575"/>
      <c r="BO575"/>
      <c r="BP575"/>
      <c r="BQ575"/>
      <c r="BR575"/>
      <c r="BS575"/>
      <c r="BT575"/>
    </row>
    <row r="576" spans="47:72" ht="15" x14ac:dyDescent="0.25">
      <c r="AU576"/>
      <c r="AV576"/>
      <c r="AW576"/>
      <c r="AX576"/>
      <c r="AY576"/>
      <c r="AZ576"/>
      <c r="BA576"/>
      <c r="BB576"/>
      <c r="BC576"/>
      <c r="BD576"/>
      <c r="BE576"/>
      <c r="BF576"/>
      <c r="BG576"/>
      <c r="BH576"/>
      <c r="BI576"/>
      <c r="BJ576"/>
      <c r="BK576"/>
      <c r="BL576"/>
      <c r="BM576"/>
      <c r="BN576"/>
      <c r="BO576"/>
      <c r="BP576"/>
      <c r="BQ576"/>
      <c r="BR576"/>
      <c r="BS576"/>
      <c r="BT576"/>
    </row>
    <row r="577" spans="47:72" ht="15" x14ac:dyDescent="0.25">
      <c r="AU577"/>
      <c r="AV577"/>
      <c r="AW577"/>
      <c r="AX577"/>
      <c r="AY577"/>
      <c r="AZ577"/>
      <c r="BA577"/>
      <c r="BB577"/>
      <c r="BC577"/>
      <c r="BD577"/>
      <c r="BE577"/>
      <c r="BF577"/>
      <c r="BG577"/>
      <c r="BH577"/>
      <c r="BI577"/>
      <c r="BJ577"/>
      <c r="BK577"/>
      <c r="BL577"/>
      <c r="BM577"/>
      <c r="BN577"/>
      <c r="BO577"/>
      <c r="BP577"/>
      <c r="BQ577"/>
      <c r="BR577"/>
      <c r="BS577"/>
      <c r="BT577"/>
    </row>
    <row r="578" spans="47:72" ht="15" x14ac:dyDescent="0.25">
      <c r="AU578"/>
      <c r="AV578"/>
      <c r="AW578"/>
      <c r="AX578"/>
      <c r="AY578"/>
      <c r="AZ578"/>
      <c r="BA578"/>
      <c r="BB578"/>
      <c r="BC578"/>
      <c r="BD578"/>
      <c r="BE578"/>
      <c r="BF578"/>
      <c r="BG578"/>
      <c r="BH578"/>
      <c r="BI578"/>
      <c r="BJ578"/>
      <c r="BK578"/>
      <c r="BL578"/>
      <c r="BM578"/>
      <c r="BN578"/>
      <c r="BO578"/>
      <c r="BP578"/>
      <c r="BQ578"/>
      <c r="BR578"/>
      <c r="BS578"/>
      <c r="BT578"/>
    </row>
    <row r="579" spans="47:72" ht="15" x14ac:dyDescent="0.25">
      <c r="AU579"/>
      <c r="AV579"/>
      <c r="AW579"/>
      <c r="AX579"/>
      <c r="AY579"/>
      <c r="AZ579"/>
      <c r="BA579"/>
      <c r="BB579"/>
      <c r="BC579"/>
      <c r="BD579"/>
      <c r="BE579"/>
      <c r="BF579"/>
      <c r="BG579"/>
      <c r="BH579"/>
      <c r="BI579"/>
      <c r="BJ579"/>
      <c r="BK579"/>
      <c r="BL579"/>
      <c r="BM579"/>
      <c r="BN579"/>
      <c r="BO579"/>
      <c r="BP579"/>
      <c r="BQ579"/>
      <c r="BR579"/>
      <c r="BS579"/>
      <c r="BT579"/>
    </row>
    <row r="580" spans="47:72" ht="15" x14ac:dyDescent="0.25">
      <c r="AU580"/>
      <c r="AV580"/>
      <c r="AW580"/>
      <c r="AX580"/>
      <c r="AY580"/>
      <c r="AZ580"/>
      <c r="BA580"/>
      <c r="BB580"/>
      <c r="BC580"/>
      <c r="BD580"/>
      <c r="BE580"/>
      <c r="BF580"/>
      <c r="BG580"/>
      <c r="BH580"/>
      <c r="BI580"/>
      <c r="BJ580"/>
      <c r="BK580"/>
      <c r="BL580"/>
      <c r="BM580"/>
      <c r="BN580"/>
      <c r="BO580"/>
      <c r="BP580"/>
      <c r="BQ580"/>
      <c r="BR580"/>
      <c r="BS580"/>
      <c r="BT580"/>
    </row>
    <row r="581" spans="47:72" ht="15" x14ac:dyDescent="0.25">
      <c r="AU581"/>
      <c r="AV581"/>
      <c r="AW581"/>
      <c r="AX581"/>
      <c r="AY581"/>
      <c r="AZ581"/>
      <c r="BA581"/>
      <c r="BB581"/>
      <c r="BC581"/>
      <c r="BD581"/>
      <c r="BE581"/>
      <c r="BF581"/>
      <c r="BG581"/>
      <c r="BH581"/>
      <c r="BI581"/>
      <c r="BJ581"/>
      <c r="BK581"/>
      <c r="BL581"/>
      <c r="BM581"/>
      <c r="BN581"/>
      <c r="BO581"/>
      <c r="BP581"/>
      <c r="BQ581"/>
      <c r="BR581"/>
      <c r="BS581"/>
      <c r="BT581"/>
    </row>
    <row r="582" spans="47:72" ht="15" x14ac:dyDescent="0.25">
      <c r="AU582"/>
      <c r="AV582"/>
      <c r="AW582"/>
      <c r="AX582"/>
      <c r="AY582"/>
      <c r="AZ582"/>
      <c r="BA582"/>
      <c r="BB582"/>
      <c r="BC582"/>
      <c r="BD582"/>
      <c r="BE582"/>
      <c r="BF582"/>
      <c r="BG582"/>
      <c r="BH582"/>
      <c r="BI582"/>
      <c r="BJ582"/>
      <c r="BK582"/>
      <c r="BL582"/>
      <c r="BM582"/>
      <c r="BN582"/>
      <c r="BO582"/>
      <c r="BP582"/>
      <c r="BQ582"/>
      <c r="BR582"/>
      <c r="BS582"/>
      <c r="BT582"/>
    </row>
    <row r="583" spans="47:72" ht="15" x14ac:dyDescent="0.25">
      <c r="AU583"/>
      <c r="AV583"/>
      <c r="AW583"/>
      <c r="AX583"/>
      <c r="AY583"/>
      <c r="AZ583"/>
      <c r="BA583"/>
      <c r="BB583"/>
      <c r="BC583"/>
      <c r="BD583"/>
      <c r="BE583"/>
      <c r="BF583"/>
      <c r="BG583"/>
      <c r="BH583"/>
      <c r="BI583"/>
      <c r="BJ583"/>
      <c r="BK583"/>
      <c r="BL583"/>
      <c r="BM583"/>
      <c r="BN583"/>
      <c r="BO583"/>
      <c r="BP583"/>
      <c r="BQ583"/>
      <c r="BR583"/>
      <c r="BS583"/>
      <c r="BT583"/>
    </row>
    <row r="584" spans="47:72" ht="15" x14ac:dyDescent="0.25">
      <c r="AU584"/>
      <c r="AV584"/>
      <c r="AW584"/>
      <c r="AX584"/>
      <c r="AY584"/>
      <c r="AZ584"/>
      <c r="BA584"/>
      <c r="BB584"/>
      <c r="BC584"/>
      <c r="BD584"/>
      <c r="BE584"/>
      <c r="BF584"/>
      <c r="BG584"/>
      <c r="BH584"/>
      <c r="BI584"/>
      <c r="BJ584"/>
      <c r="BK584"/>
      <c r="BL584"/>
      <c r="BM584"/>
      <c r="BN584"/>
      <c r="BO584"/>
      <c r="BP584"/>
      <c r="BQ584"/>
      <c r="BR584"/>
      <c r="BS584"/>
      <c r="BT584"/>
    </row>
    <row r="585" spans="47:72" ht="15" x14ac:dyDescent="0.25">
      <c r="AU585"/>
      <c r="AV585"/>
      <c r="AW585"/>
      <c r="AX585"/>
      <c r="AY585"/>
      <c r="AZ585"/>
      <c r="BA585"/>
      <c r="BB585"/>
      <c r="BC585"/>
      <c r="BD585"/>
      <c r="BE585"/>
      <c r="BF585"/>
      <c r="BG585"/>
      <c r="BH585"/>
      <c r="BI585"/>
      <c r="BJ585"/>
      <c r="BK585"/>
      <c r="BL585"/>
      <c r="BM585"/>
      <c r="BN585"/>
      <c r="BO585"/>
      <c r="BP585"/>
      <c r="BQ585"/>
      <c r="BR585"/>
      <c r="BS585"/>
      <c r="BT585"/>
    </row>
    <row r="586" spans="47:72" ht="15" x14ac:dyDescent="0.25">
      <c r="AU586"/>
      <c r="AV586"/>
      <c r="AW586"/>
      <c r="AX586"/>
      <c r="AY586"/>
      <c r="AZ586"/>
      <c r="BA586"/>
      <c r="BB586"/>
      <c r="BC586"/>
      <c r="BD586"/>
      <c r="BE586"/>
      <c r="BF586"/>
      <c r="BG586"/>
      <c r="BH586"/>
      <c r="BI586"/>
      <c r="BJ586"/>
      <c r="BK586"/>
      <c r="BL586"/>
      <c r="BM586"/>
      <c r="BN586"/>
      <c r="BO586"/>
      <c r="BP586"/>
      <c r="BQ586"/>
      <c r="BR586"/>
      <c r="BS586"/>
      <c r="BT586"/>
    </row>
    <row r="587" spans="47:72" ht="15" x14ac:dyDescent="0.25">
      <c r="AU587"/>
      <c r="AV587"/>
      <c r="AW587"/>
      <c r="AX587"/>
      <c r="AY587"/>
      <c r="AZ587"/>
      <c r="BA587"/>
      <c r="BB587"/>
      <c r="BC587"/>
      <c r="BD587"/>
      <c r="BE587"/>
      <c r="BF587"/>
      <c r="BG587"/>
      <c r="BH587"/>
      <c r="BI587"/>
      <c r="BJ587"/>
      <c r="BK587"/>
      <c r="BL587"/>
      <c r="BM587"/>
      <c r="BN587"/>
      <c r="BO587"/>
      <c r="BP587"/>
      <c r="BQ587"/>
      <c r="BR587"/>
      <c r="BS587"/>
      <c r="BT587"/>
    </row>
    <row r="588" spans="47:72" ht="15" x14ac:dyDescent="0.25">
      <c r="AU588"/>
      <c r="AV588"/>
      <c r="AW588"/>
      <c r="AX588"/>
      <c r="AY588"/>
      <c r="AZ588"/>
      <c r="BA588"/>
      <c r="BB588"/>
      <c r="BC588"/>
      <c r="BD588"/>
      <c r="BE588"/>
      <c r="BF588"/>
      <c r="BG588"/>
      <c r="BH588"/>
      <c r="BI588"/>
      <c r="BJ588"/>
      <c r="BK588"/>
      <c r="BL588"/>
      <c r="BM588"/>
      <c r="BN588"/>
      <c r="BO588"/>
      <c r="BP588"/>
      <c r="BQ588"/>
      <c r="BR588"/>
      <c r="BS588"/>
      <c r="BT588"/>
    </row>
    <row r="589" spans="47:72" ht="15" x14ac:dyDescent="0.25">
      <c r="AU589"/>
      <c r="AV589"/>
      <c r="AW589"/>
      <c r="AX589"/>
      <c r="AY589"/>
      <c r="AZ589"/>
      <c r="BA589"/>
      <c r="BB589"/>
      <c r="BC589"/>
      <c r="BD589"/>
      <c r="BE589"/>
      <c r="BF589"/>
      <c r="BG589"/>
      <c r="BH589"/>
      <c r="BI589"/>
      <c r="BJ589"/>
      <c r="BK589"/>
      <c r="BL589"/>
      <c r="BM589"/>
      <c r="BN589"/>
      <c r="BO589"/>
      <c r="BP589"/>
      <c r="BQ589"/>
      <c r="BR589"/>
      <c r="BS589"/>
      <c r="BT589"/>
    </row>
    <row r="590" spans="47:72" ht="15" x14ac:dyDescent="0.25">
      <c r="AU590"/>
      <c r="AV590"/>
      <c r="AW590"/>
      <c r="AX590"/>
      <c r="AY590"/>
      <c r="AZ590"/>
      <c r="BA590"/>
      <c r="BB590"/>
      <c r="BC590"/>
      <c r="BD590"/>
      <c r="BE590"/>
      <c r="BF590"/>
      <c r="BG590"/>
      <c r="BH590"/>
      <c r="BI590"/>
      <c r="BJ590"/>
      <c r="BK590"/>
      <c r="BL590"/>
      <c r="BM590"/>
      <c r="BN590"/>
      <c r="BO590"/>
      <c r="BP590"/>
      <c r="BQ590"/>
      <c r="BR590"/>
      <c r="BS590"/>
      <c r="BT590"/>
    </row>
    <row r="591" spans="47:72" ht="15" x14ac:dyDescent="0.25">
      <c r="AU591"/>
      <c r="AV591"/>
      <c r="AW591"/>
      <c r="AX591"/>
      <c r="AY591"/>
      <c r="AZ591"/>
      <c r="BA591"/>
      <c r="BB591"/>
      <c r="BC591"/>
      <c r="BD591"/>
      <c r="BE591"/>
      <c r="BF591"/>
      <c r="BG591"/>
      <c r="BH591"/>
      <c r="BI591"/>
      <c r="BJ591"/>
      <c r="BK591"/>
      <c r="BL591"/>
      <c r="BM591"/>
      <c r="BN591"/>
      <c r="BO591"/>
      <c r="BP591"/>
      <c r="BQ591"/>
      <c r="BR591"/>
      <c r="BS591"/>
      <c r="BT591"/>
    </row>
    <row r="592" spans="47:72" ht="15" x14ac:dyDescent="0.25">
      <c r="AU592"/>
      <c r="AV592"/>
      <c r="AW592"/>
      <c r="AX592"/>
      <c r="AY592"/>
      <c r="AZ592"/>
      <c r="BA592"/>
      <c r="BB592"/>
      <c r="BC592"/>
      <c r="BD592"/>
      <c r="BE592"/>
      <c r="BF592"/>
      <c r="BG592"/>
      <c r="BH592"/>
      <c r="BI592"/>
      <c r="BJ592"/>
      <c r="BK592"/>
      <c r="BL592"/>
      <c r="BM592"/>
      <c r="BN592"/>
      <c r="BO592"/>
      <c r="BP592"/>
      <c r="BQ592"/>
      <c r="BR592"/>
      <c r="BS592"/>
      <c r="BT592"/>
    </row>
    <row r="593" spans="47:72" ht="15" x14ac:dyDescent="0.25">
      <c r="AU593"/>
      <c r="AV593"/>
      <c r="AW593"/>
      <c r="AX593"/>
      <c r="AY593"/>
      <c r="AZ593"/>
      <c r="BA593"/>
      <c r="BB593"/>
      <c r="BC593"/>
      <c r="BD593"/>
      <c r="BE593"/>
      <c r="BF593"/>
      <c r="BG593"/>
      <c r="BH593"/>
      <c r="BI593"/>
      <c r="BJ593"/>
      <c r="BK593"/>
      <c r="BL593"/>
      <c r="BM593"/>
      <c r="BN593"/>
      <c r="BO593"/>
      <c r="BP593"/>
      <c r="BQ593"/>
      <c r="BR593"/>
      <c r="BS593"/>
      <c r="BT593"/>
    </row>
    <row r="594" spans="47:72" ht="15" x14ac:dyDescent="0.25">
      <c r="AU594"/>
      <c r="AV594"/>
      <c r="AW594"/>
      <c r="AX594"/>
      <c r="AY594"/>
      <c r="AZ594"/>
      <c r="BA594"/>
      <c r="BB594"/>
      <c r="BC594"/>
      <c r="BD594"/>
      <c r="BE594"/>
      <c r="BF594"/>
      <c r="BG594"/>
      <c r="BH594"/>
      <c r="BI594"/>
      <c r="BJ594"/>
      <c r="BK594"/>
      <c r="BL594"/>
      <c r="BM594"/>
      <c r="BN594"/>
      <c r="BO594"/>
      <c r="BP594"/>
      <c r="BQ594"/>
      <c r="BR594"/>
      <c r="BS594"/>
      <c r="BT594"/>
    </row>
    <row r="595" spans="47:72" ht="15" x14ac:dyDescent="0.25">
      <c r="AU595"/>
      <c r="AV595"/>
      <c r="AW595"/>
      <c r="AX595"/>
      <c r="AY595"/>
      <c r="AZ595"/>
      <c r="BA595"/>
      <c r="BB595"/>
      <c r="BC595"/>
      <c r="BD595"/>
      <c r="BE595"/>
      <c r="BF595"/>
      <c r="BG595"/>
      <c r="BH595"/>
      <c r="BI595"/>
      <c r="BJ595"/>
      <c r="BK595"/>
      <c r="BL595"/>
      <c r="BM595"/>
      <c r="BN595"/>
      <c r="BO595"/>
      <c r="BP595"/>
      <c r="BQ595"/>
      <c r="BR595"/>
      <c r="BS595"/>
      <c r="BT595"/>
    </row>
    <row r="596" spans="47:72" ht="15" x14ac:dyDescent="0.25">
      <c r="AU596"/>
      <c r="AV596"/>
      <c r="AW596"/>
      <c r="AX596"/>
      <c r="AY596"/>
      <c r="AZ596"/>
      <c r="BA596"/>
      <c r="BB596"/>
      <c r="BC596"/>
      <c r="BD596"/>
      <c r="BE596"/>
      <c r="BF596"/>
      <c r="BG596"/>
      <c r="BH596"/>
      <c r="BI596"/>
      <c r="BJ596"/>
      <c r="BK596"/>
      <c r="BL596"/>
      <c r="BM596"/>
      <c r="BN596"/>
      <c r="BO596"/>
      <c r="BP596"/>
      <c r="BQ596"/>
      <c r="BR596"/>
      <c r="BS596"/>
      <c r="BT596"/>
    </row>
    <row r="597" spans="47:72" ht="15" x14ac:dyDescent="0.25">
      <c r="AU597"/>
      <c r="AV597"/>
      <c r="AW597"/>
      <c r="AX597"/>
      <c r="AY597"/>
      <c r="AZ597"/>
      <c r="BA597"/>
      <c r="BB597"/>
      <c r="BC597"/>
      <c r="BD597"/>
      <c r="BE597"/>
      <c r="BF597"/>
      <c r="BG597"/>
      <c r="BH597"/>
      <c r="BI597"/>
      <c r="BJ597"/>
      <c r="BK597"/>
      <c r="BL597"/>
      <c r="BM597"/>
      <c r="BN597"/>
      <c r="BO597"/>
      <c r="BP597"/>
      <c r="BQ597"/>
      <c r="BR597"/>
      <c r="BS597"/>
      <c r="BT597"/>
    </row>
    <row r="598" spans="47:72" ht="15" x14ac:dyDescent="0.25">
      <c r="AU598"/>
      <c r="AV598"/>
      <c r="AW598"/>
      <c r="AX598" s="29"/>
      <c r="AY598"/>
      <c r="AZ598"/>
      <c r="BA598"/>
      <c r="BB598"/>
      <c r="BC598"/>
      <c r="BD598"/>
      <c r="BE598"/>
      <c r="BF598"/>
      <c r="BG598"/>
      <c r="BH598"/>
      <c r="BI598"/>
      <c r="BJ598"/>
      <c r="BK598"/>
      <c r="BL598"/>
      <c r="BM598"/>
      <c r="BN598"/>
      <c r="BO598"/>
      <c r="BP598"/>
      <c r="BQ598"/>
      <c r="BR598"/>
      <c r="BS598"/>
      <c r="BT598"/>
    </row>
    <row r="599" spans="47:72" ht="15" x14ac:dyDescent="0.25">
      <c r="AU599"/>
      <c r="AV599"/>
      <c r="AW599"/>
      <c r="AX599" s="29"/>
      <c r="AY599"/>
      <c r="AZ599"/>
      <c r="BA599"/>
      <c r="BB599"/>
      <c r="BC599"/>
      <c r="BD599"/>
      <c r="BE599"/>
      <c r="BF599"/>
      <c r="BG599"/>
      <c r="BH599"/>
      <c r="BI599"/>
      <c r="BJ599"/>
      <c r="BK599"/>
      <c r="BL599"/>
      <c r="BM599"/>
      <c r="BN599"/>
      <c r="BO599"/>
      <c r="BP599"/>
      <c r="BQ599"/>
      <c r="BR599"/>
      <c r="BS599"/>
      <c r="BT599"/>
    </row>
    <row r="600" spans="47:72" ht="15" x14ac:dyDescent="0.25">
      <c r="AU600"/>
      <c r="AV600"/>
      <c r="AW600"/>
      <c r="AX600" s="29"/>
      <c r="AY600"/>
      <c r="AZ600"/>
      <c r="BA600"/>
      <c r="BB600"/>
      <c r="BC600"/>
      <c r="BD600"/>
      <c r="BE600"/>
      <c r="BF600"/>
      <c r="BG600"/>
      <c r="BH600"/>
      <c r="BI600"/>
      <c r="BJ600"/>
      <c r="BK600"/>
      <c r="BL600"/>
      <c r="BM600"/>
      <c r="BN600"/>
      <c r="BO600"/>
      <c r="BP600"/>
      <c r="BQ600"/>
      <c r="BR600"/>
      <c r="BS600"/>
      <c r="BT600"/>
    </row>
    <row r="601" spans="47:72" ht="15" x14ac:dyDescent="0.25">
      <c r="AU601"/>
      <c r="AV601"/>
      <c r="AW601"/>
      <c r="AX601" s="29"/>
      <c r="AY601"/>
      <c r="AZ601"/>
      <c r="BA601"/>
      <c r="BB601"/>
      <c r="BC601"/>
      <c r="BD601"/>
      <c r="BE601"/>
      <c r="BF601"/>
      <c r="BG601"/>
      <c r="BH601"/>
      <c r="BI601"/>
      <c r="BJ601"/>
      <c r="BK601"/>
      <c r="BL601"/>
      <c r="BM601"/>
      <c r="BN601"/>
      <c r="BO601"/>
      <c r="BP601"/>
      <c r="BQ601"/>
      <c r="BR601"/>
      <c r="BS601"/>
      <c r="BT601"/>
    </row>
    <row r="602" spans="47:72" ht="15" x14ac:dyDescent="0.25">
      <c r="AU602"/>
      <c r="AV602"/>
      <c r="AW602"/>
      <c r="AX602" s="29"/>
      <c r="AY602"/>
      <c r="AZ602"/>
      <c r="BA602"/>
      <c r="BB602"/>
      <c r="BC602"/>
      <c r="BD602"/>
      <c r="BE602"/>
      <c r="BF602"/>
      <c r="BG602"/>
      <c r="BH602"/>
      <c r="BI602"/>
      <c r="BJ602"/>
      <c r="BK602"/>
      <c r="BL602"/>
      <c r="BM602"/>
      <c r="BN602"/>
      <c r="BO602"/>
      <c r="BP602"/>
      <c r="BQ602"/>
      <c r="BR602"/>
      <c r="BS602"/>
      <c r="BT602"/>
    </row>
    <row r="603" spans="47:72" ht="15" x14ac:dyDescent="0.25">
      <c r="AU603"/>
      <c r="AV603"/>
      <c r="AW603"/>
      <c r="AX603" s="29"/>
      <c r="AY603"/>
      <c r="AZ603"/>
      <c r="BA603"/>
      <c r="BB603"/>
      <c r="BC603"/>
      <c r="BD603"/>
      <c r="BE603"/>
      <c r="BF603"/>
      <c r="BG603"/>
      <c r="BH603"/>
      <c r="BI603"/>
      <c r="BJ603"/>
      <c r="BK603"/>
      <c r="BL603"/>
      <c r="BM603"/>
      <c r="BN603"/>
      <c r="BO603"/>
      <c r="BP603"/>
      <c r="BQ603"/>
      <c r="BR603"/>
      <c r="BS603"/>
      <c r="BT603"/>
    </row>
    <row r="604" spans="47:72" ht="15" x14ac:dyDescent="0.25">
      <c r="AU604"/>
      <c r="AV604"/>
      <c r="AW604"/>
      <c r="AX604" s="29"/>
      <c r="AY604"/>
      <c r="AZ604"/>
      <c r="BA604"/>
      <c r="BB604"/>
      <c r="BC604"/>
      <c r="BD604"/>
      <c r="BE604"/>
      <c r="BF604"/>
      <c r="BG604"/>
      <c r="BH604"/>
      <c r="BI604"/>
      <c r="BJ604"/>
      <c r="BK604"/>
      <c r="BL604"/>
      <c r="BM604"/>
      <c r="BN604"/>
      <c r="BO604"/>
      <c r="BP604"/>
      <c r="BQ604"/>
      <c r="BR604"/>
      <c r="BS604"/>
      <c r="BT604"/>
    </row>
    <row r="605" spans="47:72" ht="15" x14ac:dyDescent="0.25">
      <c r="AU605"/>
      <c r="AV605"/>
      <c r="AW605"/>
      <c r="AX605" s="29"/>
      <c r="AY605"/>
      <c r="AZ605"/>
      <c r="BA605"/>
      <c r="BB605"/>
      <c r="BC605"/>
      <c r="BD605"/>
      <c r="BE605"/>
      <c r="BF605"/>
      <c r="BG605"/>
      <c r="BH605"/>
      <c r="BI605"/>
      <c r="BJ605"/>
      <c r="BK605"/>
      <c r="BL605"/>
      <c r="BM605"/>
      <c r="BN605"/>
      <c r="BO605"/>
      <c r="BP605"/>
      <c r="BQ605"/>
      <c r="BR605"/>
      <c r="BS605"/>
      <c r="BT605"/>
    </row>
    <row r="606" spans="47:72" ht="15" x14ac:dyDescent="0.25">
      <c r="AU606"/>
      <c r="AV606"/>
      <c r="AW606"/>
      <c r="AX606" s="29"/>
      <c r="AY606"/>
      <c r="AZ606"/>
      <c r="BA606"/>
      <c r="BB606"/>
      <c r="BC606"/>
      <c r="BD606"/>
      <c r="BE606"/>
      <c r="BF606"/>
      <c r="BG606"/>
      <c r="BH606"/>
      <c r="BI606"/>
      <c r="BJ606"/>
      <c r="BK606"/>
      <c r="BL606"/>
      <c r="BM606"/>
      <c r="BN606"/>
      <c r="BO606"/>
      <c r="BP606"/>
      <c r="BQ606"/>
      <c r="BR606"/>
      <c r="BS606"/>
      <c r="BT606"/>
    </row>
    <row r="607" spans="47:72" ht="15" x14ac:dyDescent="0.25">
      <c r="AU607"/>
      <c r="AV607"/>
      <c r="AW607"/>
      <c r="AX607" s="29"/>
      <c r="AY607"/>
      <c r="AZ607"/>
      <c r="BA607"/>
      <c r="BB607"/>
      <c r="BC607"/>
      <c r="BD607"/>
      <c r="BE607"/>
      <c r="BF607"/>
      <c r="BG607"/>
      <c r="BH607"/>
      <c r="BI607"/>
      <c r="BJ607"/>
      <c r="BK607"/>
      <c r="BL607"/>
      <c r="BM607"/>
      <c r="BN607"/>
      <c r="BO607"/>
      <c r="BP607"/>
      <c r="BQ607"/>
      <c r="BR607"/>
      <c r="BS607"/>
      <c r="BT607"/>
    </row>
    <row r="608" spans="47:72" ht="15" x14ac:dyDescent="0.25">
      <c r="AU608"/>
      <c r="AV608"/>
      <c r="AW608"/>
      <c r="AX608" s="29"/>
      <c r="AY608"/>
      <c r="AZ608"/>
      <c r="BA608"/>
      <c r="BB608"/>
      <c r="BC608"/>
      <c r="BD608"/>
      <c r="BE608"/>
      <c r="BF608"/>
      <c r="BG608"/>
      <c r="BH608"/>
      <c r="BI608"/>
      <c r="BJ608"/>
      <c r="BK608"/>
      <c r="BL608"/>
      <c r="BM608"/>
      <c r="BN608"/>
      <c r="BO608"/>
      <c r="BP608"/>
      <c r="BQ608"/>
      <c r="BR608"/>
      <c r="BS608"/>
      <c r="BT608"/>
    </row>
    <row r="609" spans="47:72" ht="15" x14ac:dyDescent="0.25">
      <c r="AU609"/>
      <c r="AV609"/>
      <c r="AW609"/>
      <c r="AX609" s="29"/>
      <c r="AY609"/>
      <c r="AZ609"/>
      <c r="BA609"/>
      <c r="BB609"/>
      <c r="BC609"/>
      <c r="BD609"/>
      <c r="BE609"/>
      <c r="BF609"/>
      <c r="BG609"/>
      <c r="BH609"/>
      <c r="BI609"/>
      <c r="BJ609"/>
      <c r="BK609"/>
      <c r="BL609"/>
      <c r="BM609"/>
      <c r="BN609"/>
      <c r="BO609"/>
      <c r="BP609"/>
      <c r="BQ609"/>
      <c r="BR609"/>
      <c r="BS609"/>
      <c r="BT609"/>
    </row>
    <row r="610" spans="47:72" ht="15" x14ac:dyDescent="0.25">
      <c r="AU610"/>
      <c r="AV610"/>
      <c r="AW610"/>
      <c r="AX610" s="29"/>
      <c r="AY610"/>
      <c r="AZ610"/>
      <c r="BA610"/>
      <c r="BB610"/>
      <c r="BC610"/>
      <c r="BD610"/>
      <c r="BE610"/>
      <c r="BF610"/>
      <c r="BG610"/>
      <c r="BH610"/>
      <c r="BI610"/>
      <c r="BJ610"/>
      <c r="BK610"/>
      <c r="BL610"/>
      <c r="BM610"/>
      <c r="BN610"/>
      <c r="BO610"/>
      <c r="BP610"/>
      <c r="BQ610"/>
      <c r="BR610"/>
      <c r="BS610"/>
      <c r="BT610"/>
    </row>
    <row r="611" spans="47:72" ht="15" x14ac:dyDescent="0.25">
      <c r="AU611"/>
      <c r="AV611"/>
      <c r="AW611"/>
      <c r="AX611" s="29"/>
      <c r="AY611"/>
      <c r="AZ611"/>
      <c r="BA611"/>
      <c r="BB611"/>
      <c r="BC611"/>
      <c r="BD611"/>
      <c r="BE611"/>
      <c r="BF611"/>
      <c r="BG611"/>
      <c r="BH611"/>
      <c r="BI611"/>
      <c r="BJ611"/>
      <c r="BK611"/>
      <c r="BL611"/>
      <c r="BM611"/>
      <c r="BN611"/>
      <c r="BO611"/>
      <c r="BP611"/>
      <c r="BQ611"/>
      <c r="BR611"/>
      <c r="BS611"/>
      <c r="BT611"/>
    </row>
    <row r="612" spans="47:72" ht="15" x14ac:dyDescent="0.25">
      <c r="AU612"/>
      <c r="AV612"/>
      <c r="AW612"/>
      <c r="AX612" s="29"/>
      <c r="AY612"/>
      <c r="AZ612"/>
      <c r="BA612"/>
      <c r="BB612"/>
      <c r="BC612"/>
      <c r="BD612"/>
      <c r="BE612"/>
      <c r="BF612"/>
      <c r="BG612"/>
      <c r="BH612"/>
      <c r="BI612"/>
      <c r="BJ612"/>
      <c r="BK612"/>
      <c r="BL612"/>
      <c r="BM612"/>
      <c r="BN612"/>
      <c r="BO612"/>
      <c r="BP612"/>
      <c r="BQ612"/>
      <c r="BR612"/>
      <c r="BS612"/>
      <c r="BT612"/>
    </row>
    <row r="613" spans="47:72" ht="15" x14ac:dyDescent="0.25">
      <c r="AU613"/>
      <c r="AV613"/>
      <c r="AW613"/>
      <c r="AX613" s="29"/>
      <c r="AY613"/>
      <c r="AZ613"/>
      <c r="BA613"/>
      <c r="BB613"/>
      <c r="BC613"/>
      <c r="BD613"/>
      <c r="BE613"/>
      <c r="BF613"/>
      <c r="BG613"/>
      <c r="BH613"/>
      <c r="BI613"/>
      <c r="BJ613"/>
      <c r="BK613"/>
      <c r="BL613"/>
      <c r="BM613"/>
      <c r="BN613"/>
      <c r="BO613"/>
      <c r="BP613"/>
      <c r="BQ613"/>
      <c r="BR613"/>
      <c r="BS613"/>
      <c r="BT613"/>
    </row>
    <row r="614" spans="47:72" ht="15" x14ac:dyDescent="0.25">
      <c r="AU614"/>
      <c r="AV614"/>
      <c r="AW614"/>
      <c r="AX614" s="29"/>
      <c r="AY614"/>
      <c r="AZ614"/>
      <c r="BA614"/>
      <c r="BB614"/>
      <c r="BC614"/>
      <c r="BD614"/>
      <c r="BE614"/>
      <c r="BF614"/>
      <c r="BG614"/>
      <c r="BH614"/>
      <c r="BI614"/>
      <c r="BJ614"/>
      <c r="BK614"/>
      <c r="BL614"/>
      <c r="BM614"/>
      <c r="BN614"/>
      <c r="BO614"/>
      <c r="BP614"/>
      <c r="BQ614"/>
      <c r="BR614"/>
      <c r="BS614"/>
      <c r="BT614"/>
    </row>
    <row r="615" spans="47:72" ht="15" x14ac:dyDescent="0.25">
      <c r="AU615"/>
      <c r="AV615"/>
      <c r="AW615"/>
      <c r="AX615" s="29"/>
      <c r="AY615"/>
      <c r="AZ615"/>
      <c r="BA615"/>
      <c r="BB615"/>
      <c r="BC615"/>
      <c r="BD615"/>
      <c r="BE615"/>
      <c r="BF615"/>
      <c r="BG615"/>
      <c r="BH615"/>
      <c r="BI615"/>
      <c r="BJ615"/>
      <c r="BK615"/>
      <c r="BL615"/>
      <c r="BM615"/>
      <c r="BN615"/>
      <c r="BO615"/>
      <c r="BP615"/>
      <c r="BQ615"/>
      <c r="BR615"/>
      <c r="BS615"/>
      <c r="BT615"/>
    </row>
    <row r="616" spans="47:72" ht="15" x14ac:dyDescent="0.25">
      <c r="AU616"/>
      <c r="AV616"/>
      <c r="AW616"/>
      <c r="AX616" s="29"/>
      <c r="AY616"/>
      <c r="AZ616"/>
      <c r="BA616"/>
      <c r="BB616"/>
      <c r="BC616"/>
      <c r="BD616"/>
      <c r="BE616"/>
      <c r="BF616"/>
      <c r="BG616"/>
      <c r="BH616"/>
      <c r="BI616"/>
      <c r="BJ616"/>
      <c r="BK616"/>
      <c r="BL616"/>
      <c r="BM616"/>
      <c r="BN616"/>
      <c r="BO616"/>
      <c r="BP616"/>
      <c r="BQ616"/>
      <c r="BR616"/>
      <c r="BS616"/>
      <c r="BT616"/>
    </row>
    <row r="617" spans="47:72" ht="15" x14ac:dyDescent="0.25">
      <c r="AU617"/>
      <c r="AV617"/>
      <c r="AW617"/>
      <c r="AX617" s="29"/>
      <c r="AY617"/>
      <c r="AZ617"/>
      <c r="BA617"/>
      <c r="BB617"/>
      <c r="BC617"/>
      <c r="BD617"/>
      <c r="BE617"/>
      <c r="BF617"/>
      <c r="BG617"/>
      <c r="BH617"/>
      <c r="BI617"/>
      <c r="BJ617"/>
      <c r="BK617"/>
      <c r="BL617"/>
      <c r="BM617"/>
      <c r="BN617"/>
      <c r="BO617"/>
      <c r="BP617"/>
      <c r="BQ617"/>
      <c r="BR617"/>
      <c r="BS617"/>
      <c r="BT617"/>
    </row>
    <row r="618" spans="47:72" ht="15" x14ac:dyDescent="0.25">
      <c r="AU618"/>
      <c r="AV618"/>
      <c r="AW618"/>
      <c r="AX618" s="29"/>
      <c r="AY618"/>
      <c r="AZ618"/>
      <c r="BA618"/>
      <c r="BB618"/>
      <c r="BC618"/>
      <c r="BD618"/>
      <c r="BE618"/>
      <c r="BF618"/>
      <c r="BG618"/>
      <c r="BH618"/>
      <c r="BI618"/>
      <c r="BJ618"/>
      <c r="BK618"/>
      <c r="BL618"/>
      <c r="BM618"/>
      <c r="BN618"/>
      <c r="BO618"/>
      <c r="BP618"/>
      <c r="BQ618"/>
      <c r="BR618"/>
      <c r="BS618"/>
      <c r="BT618"/>
    </row>
    <row r="619" spans="47:72" ht="15" x14ac:dyDescent="0.25">
      <c r="AU619"/>
      <c r="AV619"/>
      <c r="AW619"/>
      <c r="AX619" s="29"/>
      <c r="AY619"/>
      <c r="AZ619"/>
      <c r="BA619"/>
      <c r="BB619"/>
      <c r="BC619"/>
      <c r="BD619"/>
      <c r="BE619"/>
      <c r="BF619"/>
      <c r="BG619"/>
      <c r="BH619"/>
      <c r="BI619"/>
      <c r="BJ619"/>
      <c r="BK619"/>
      <c r="BL619"/>
      <c r="BM619"/>
      <c r="BN619"/>
      <c r="BO619"/>
      <c r="BP619"/>
      <c r="BQ619"/>
      <c r="BR619"/>
      <c r="BS619"/>
      <c r="BT619"/>
    </row>
    <row r="620" spans="47:72" ht="15" x14ac:dyDescent="0.25">
      <c r="AU620"/>
      <c r="AV620"/>
      <c r="AW620"/>
      <c r="AX620" s="29"/>
      <c r="AY620"/>
      <c r="AZ620"/>
      <c r="BA620"/>
      <c r="BB620"/>
      <c r="BC620"/>
      <c r="BD620"/>
      <c r="BE620"/>
      <c r="BF620"/>
      <c r="BG620"/>
      <c r="BH620"/>
      <c r="BI620"/>
      <c r="BJ620"/>
      <c r="BK620"/>
      <c r="BL620"/>
      <c r="BM620"/>
      <c r="BN620"/>
      <c r="BO620"/>
      <c r="BP620"/>
      <c r="BQ620"/>
      <c r="BR620"/>
      <c r="BS620"/>
      <c r="BT620"/>
    </row>
    <row r="621" spans="47:72" ht="15" x14ac:dyDescent="0.25">
      <c r="AU621"/>
      <c r="AV621"/>
      <c r="AW621"/>
      <c r="AX621" s="29"/>
      <c r="AY621"/>
      <c r="AZ621"/>
      <c r="BA621"/>
      <c r="BB621"/>
      <c r="BC621"/>
      <c r="BD621"/>
      <c r="BE621"/>
      <c r="BF621"/>
      <c r="BG621"/>
      <c r="BH621"/>
      <c r="BI621"/>
      <c r="BJ621"/>
      <c r="BK621"/>
      <c r="BL621"/>
      <c r="BM621"/>
      <c r="BN621"/>
      <c r="BO621"/>
      <c r="BP621"/>
      <c r="BQ621"/>
      <c r="BR621"/>
      <c r="BS621"/>
      <c r="BT621"/>
    </row>
    <row r="622" spans="47:72" ht="15" x14ac:dyDescent="0.25">
      <c r="AU622"/>
      <c r="AV622"/>
      <c r="AW622"/>
      <c r="AX622" s="29"/>
      <c r="AY622"/>
      <c r="AZ622"/>
      <c r="BA622"/>
      <c r="BB622"/>
      <c r="BC622"/>
      <c r="BD622"/>
      <c r="BE622"/>
      <c r="BF622"/>
      <c r="BG622"/>
      <c r="BH622"/>
      <c r="BI622"/>
      <c r="BJ622"/>
      <c r="BK622"/>
      <c r="BL622"/>
      <c r="BM622"/>
      <c r="BN622"/>
      <c r="BO622"/>
      <c r="BP622"/>
      <c r="BQ622"/>
      <c r="BR622"/>
      <c r="BS622"/>
      <c r="BT622"/>
    </row>
    <row r="623" spans="47:72" ht="15" x14ac:dyDescent="0.25">
      <c r="AU623"/>
      <c r="AV623"/>
      <c r="AW623"/>
      <c r="AX623" s="29"/>
      <c r="AY623"/>
      <c r="AZ623"/>
      <c r="BA623"/>
      <c r="BB623"/>
      <c r="BC623"/>
      <c r="BD623"/>
      <c r="BE623"/>
      <c r="BF623"/>
      <c r="BG623"/>
      <c r="BH623"/>
      <c r="BI623"/>
      <c r="BJ623"/>
      <c r="BK623"/>
      <c r="BL623"/>
      <c r="BM623"/>
      <c r="BN623"/>
      <c r="BO623"/>
      <c r="BP623"/>
      <c r="BQ623"/>
      <c r="BR623"/>
      <c r="BS623"/>
      <c r="BT623"/>
    </row>
    <row r="624" spans="47:72" ht="15" x14ac:dyDescent="0.25">
      <c r="AU624"/>
      <c r="AV624"/>
      <c r="AW624"/>
      <c r="AX624" s="29"/>
      <c r="AY624"/>
      <c r="AZ624"/>
      <c r="BA624"/>
      <c r="BB624"/>
      <c r="BC624"/>
      <c r="BD624"/>
      <c r="BE624"/>
      <c r="BF624"/>
      <c r="BG624"/>
      <c r="BH624"/>
      <c r="BI624"/>
      <c r="BJ624"/>
      <c r="BK624"/>
      <c r="BL624"/>
      <c r="BM624"/>
      <c r="BN624"/>
      <c r="BO624"/>
      <c r="BP624"/>
      <c r="BQ624"/>
      <c r="BR624"/>
      <c r="BS624"/>
      <c r="BT624"/>
    </row>
    <row r="625" spans="47:72" ht="15" x14ac:dyDescent="0.25">
      <c r="AU625"/>
      <c r="AV625"/>
      <c r="AW625"/>
      <c r="AX625" s="29"/>
      <c r="AY625"/>
      <c r="AZ625"/>
      <c r="BA625"/>
      <c r="BB625"/>
      <c r="BC625"/>
      <c r="BD625"/>
      <c r="BE625"/>
      <c r="BF625"/>
      <c r="BG625"/>
      <c r="BH625"/>
      <c r="BI625"/>
      <c r="BJ625"/>
      <c r="BK625"/>
      <c r="BL625"/>
      <c r="BM625"/>
      <c r="BN625"/>
      <c r="BO625"/>
      <c r="BP625"/>
      <c r="BQ625"/>
      <c r="BR625"/>
      <c r="BS625"/>
      <c r="BT625"/>
    </row>
    <row r="626" spans="47:72" ht="15" x14ac:dyDescent="0.25">
      <c r="AU626"/>
      <c r="AV626"/>
      <c r="AW626"/>
      <c r="AX626" s="29"/>
      <c r="AY626"/>
      <c r="AZ626"/>
      <c r="BA626"/>
      <c r="BB626"/>
      <c r="BC626"/>
      <c r="BD626"/>
      <c r="BE626"/>
      <c r="BF626"/>
      <c r="BG626"/>
      <c r="BH626"/>
      <c r="BI626"/>
      <c r="BJ626"/>
      <c r="BK626"/>
      <c r="BL626"/>
      <c r="BM626"/>
      <c r="BN626"/>
      <c r="BO626"/>
      <c r="BP626"/>
      <c r="BQ626"/>
      <c r="BR626"/>
      <c r="BS626"/>
      <c r="BT626"/>
    </row>
    <row r="627" spans="47:72" ht="15" x14ac:dyDescent="0.25">
      <c r="AU627"/>
      <c r="AV627"/>
      <c r="AW627"/>
      <c r="AX627" s="29"/>
      <c r="AY627"/>
      <c r="AZ627"/>
      <c r="BA627"/>
      <c r="BB627"/>
      <c r="BC627"/>
      <c r="BD627"/>
      <c r="BE627"/>
      <c r="BF627"/>
      <c r="BG627"/>
      <c r="BH627"/>
      <c r="BI627"/>
      <c r="BJ627"/>
      <c r="BK627"/>
      <c r="BL627"/>
      <c r="BM627"/>
      <c r="BN627"/>
      <c r="BO627"/>
      <c r="BP627"/>
      <c r="BQ627"/>
      <c r="BR627"/>
      <c r="BS627"/>
      <c r="BT627"/>
    </row>
    <row r="628" spans="47:72" ht="15" x14ac:dyDescent="0.25">
      <c r="AU628"/>
      <c r="AV628"/>
      <c r="AW628"/>
      <c r="AX628" s="29"/>
      <c r="AY628"/>
      <c r="AZ628"/>
      <c r="BA628"/>
      <c r="BB628"/>
      <c r="BC628"/>
      <c r="BD628"/>
      <c r="BE628"/>
      <c r="BF628"/>
      <c r="BG628"/>
      <c r="BH628"/>
      <c r="BI628"/>
      <c r="BJ628"/>
      <c r="BK628"/>
      <c r="BL628"/>
      <c r="BM628"/>
      <c r="BN628"/>
      <c r="BO628"/>
      <c r="BP628"/>
      <c r="BQ628"/>
      <c r="BR628"/>
      <c r="BS628"/>
      <c r="BT628"/>
    </row>
    <row r="629" spans="47:72" ht="15" x14ac:dyDescent="0.25">
      <c r="AU629"/>
      <c r="AV629"/>
      <c r="AW629"/>
      <c r="AX629" s="29"/>
      <c r="AY629"/>
      <c r="AZ629"/>
      <c r="BA629"/>
      <c r="BB629"/>
      <c r="BC629"/>
      <c r="BD629"/>
      <c r="BE629"/>
      <c r="BF629"/>
      <c r="BG629"/>
      <c r="BH629"/>
      <c r="BI629"/>
      <c r="BJ629"/>
      <c r="BK629"/>
      <c r="BL629"/>
      <c r="BM629"/>
      <c r="BN629"/>
      <c r="BO629"/>
      <c r="BP629"/>
      <c r="BQ629"/>
      <c r="BR629"/>
      <c r="BS629"/>
      <c r="BT629"/>
    </row>
    <row r="630" spans="47:72" ht="15" x14ac:dyDescent="0.25">
      <c r="AU630"/>
      <c r="AV630"/>
      <c r="AW630"/>
      <c r="AX630" s="29"/>
      <c r="AY630"/>
      <c r="AZ630"/>
      <c r="BA630"/>
      <c r="BB630"/>
      <c r="BC630"/>
      <c r="BD630"/>
      <c r="BE630"/>
      <c r="BF630"/>
      <c r="BG630"/>
      <c r="BH630"/>
      <c r="BI630"/>
      <c r="BJ630"/>
      <c r="BK630"/>
      <c r="BL630"/>
      <c r="BM630"/>
      <c r="BN630"/>
      <c r="BO630"/>
      <c r="BP630"/>
      <c r="BQ630"/>
      <c r="BR630"/>
      <c r="BS630"/>
      <c r="BT630"/>
    </row>
    <row r="631" spans="47:72" ht="15" x14ac:dyDescent="0.25">
      <c r="AU631"/>
      <c r="AV631"/>
      <c r="AW631"/>
      <c r="AX631" s="29"/>
      <c r="AY631"/>
      <c r="AZ631"/>
      <c r="BA631"/>
      <c r="BB631"/>
      <c r="BC631"/>
      <c r="BD631"/>
      <c r="BE631"/>
      <c r="BF631"/>
      <c r="BG631"/>
      <c r="BH631"/>
      <c r="BI631"/>
      <c r="BJ631"/>
      <c r="BK631"/>
      <c r="BL631"/>
      <c r="BM631"/>
      <c r="BN631"/>
      <c r="BO631"/>
      <c r="BP631"/>
      <c r="BQ631"/>
      <c r="BR631"/>
      <c r="BS631"/>
      <c r="BT631"/>
    </row>
    <row r="632" spans="47:72" ht="15" x14ac:dyDescent="0.25">
      <c r="AU632"/>
      <c r="AV632"/>
      <c r="AW632"/>
      <c r="AX632" s="29"/>
      <c r="AY632"/>
      <c r="AZ632"/>
      <c r="BA632"/>
      <c r="BB632"/>
      <c r="BC632"/>
      <c r="BD632"/>
      <c r="BE632"/>
      <c r="BF632"/>
      <c r="BG632"/>
      <c r="BH632"/>
      <c r="BI632"/>
      <c r="BJ632"/>
      <c r="BK632"/>
      <c r="BL632"/>
      <c r="BM632"/>
      <c r="BN632"/>
      <c r="BO632"/>
      <c r="BP632"/>
      <c r="BQ632"/>
      <c r="BR632"/>
      <c r="BS632"/>
      <c r="BT632"/>
    </row>
    <row r="633" spans="47:72" ht="15" x14ac:dyDescent="0.25">
      <c r="AU633"/>
      <c r="AV633"/>
      <c r="AW633"/>
      <c r="AX633" s="29"/>
      <c r="AY633"/>
      <c r="AZ633"/>
      <c r="BA633"/>
      <c r="BB633"/>
      <c r="BC633"/>
      <c r="BD633"/>
      <c r="BE633"/>
      <c r="BF633"/>
      <c r="BG633"/>
      <c r="BH633"/>
      <c r="BI633"/>
      <c r="BJ633"/>
      <c r="BK633"/>
      <c r="BL633"/>
      <c r="BM633"/>
      <c r="BN633"/>
      <c r="BO633"/>
      <c r="BP633"/>
      <c r="BQ633"/>
      <c r="BR633"/>
      <c r="BS633"/>
      <c r="BT633"/>
    </row>
    <row r="634" spans="47:72" ht="15" x14ac:dyDescent="0.25">
      <c r="AU634"/>
      <c r="AV634"/>
      <c r="AW634"/>
      <c r="AX634" s="29"/>
      <c r="AY634"/>
      <c r="AZ634"/>
      <c r="BA634"/>
      <c r="BB634"/>
      <c r="BC634"/>
      <c r="BD634"/>
      <c r="BE634"/>
      <c r="BF634"/>
      <c r="BG634"/>
      <c r="BH634"/>
      <c r="BI634"/>
      <c r="BJ634"/>
      <c r="BK634"/>
      <c r="BL634"/>
      <c r="BM634"/>
      <c r="BN634"/>
      <c r="BO634"/>
      <c r="BP634"/>
      <c r="BQ634"/>
      <c r="BR634"/>
      <c r="BS634"/>
      <c r="BT634"/>
    </row>
    <row r="635" spans="47:72" ht="15" x14ac:dyDescent="0.25">
      <c r="AU635"/>
      <c r="AV635"/>
      <c r="AW635"/>
      <c r="AX635" s="29"/>
      <c r="AY635"/>
      <c r="AZ635"/>
      <c r="BA635"/>
      <c r="BB635"/>
      <c r="BC635"/>
      <c r="BD635"/>
      <c r="BE635"/>
      <c r="BF635"/>
      <c r="BG635"/>
      <c r="BH635"/>
      <c r="BI635"/>
      <c r="BJ635"/>
      <c r="BK635"/>
      <c r="BL635"/>
      <c r="BM635"/>
      <c r="BN635"/>
      <c r="BO635"/>
      <c r="BP635"/>
      <c r="BQ635"/>
      <c r="BR635"/>
      <c r="BS635"/>
      <c r="BT635"/>
    </row>
    <row r="636" spans="47:72" ht="15" x14ac:dyDescent="0.25">
      <c r="AU636"/>
      <c r="AV636"/>
      <c r="AW636"/>
      <c r="AX636" s="29"/>
      <c r="AY636"/>
      <c r="AZ636"/>
      <c r="BA636"/>
      <c r="BB636"/>
      <c r="BC636"/>
      <c r="BD636"/>
      <c r="BE636"/>
      <c r="BF636"/>
      <c r="BG636"/>
      <c r="BH636"/>
      <c r="BI636"/>
      <c r="BJ636"/>
      <c r="BK636"/>
      <c r="BL636"/>
      <c r="BM636"/>
      <c r="BN636"/>
      <c r="BO636"/>
      <c r="BP636"/>
      <c r="BQ636"/>
      <c r="BR636"/>
      <c r="BS636"/>
      <c r="BT636"/>
    </row>
    <row r="637" spans="47:72" ht="15" x14ac:dyDescent="0.25">
      <c r="AU637"/>
      <c r="AV637"/>
      <c r="AW637"/>
      <c r="AX637" s="29"/>
      <c r="AY637"/>
      <c r="AZ637"/>
      <c r="BA637"/>
      <c r="BB637"/>
      <c r="BC637"/>
      <c r="BD637"/>
      <c r="BE637"/>
      <c r="BF637"/>
      <c r="BG637"/>
      <c r="BH637"/>
      <c r="BI637"/>
      <c r="BJ637"/>
      <c r="BK637"/>
      <c r="BL637"/>
      <c r="BM637"/>
      <c r="BN637"/>
      <c r="BO637"/>
      <c r="BP637"/>
      <c r="BQ637"/>
      <c r="BR637"/>
      <c r="BS637"/>
      <c r="BT637"/>
    </row>
    <row r="638" spans="47:72" ht="15" x14ac:dyDescent="0.25">
      <c r="AU638"/>
      <c r="AV638"/>
      <c r="AW638"/>
      <c r="AX638" s="29"/>
      <c r="AY638"/>
      <c r="AZ638"/>
      <c r="BA638"/>
      <c r="BB638"/>
      <c r="BC638"/>
      <c r="BD638"/>
      <c r="BE638"/>
      <c r="BF638"/>
      <c r="BG638"/>
      <c r="BH638"/>
      <c r="BI638"/>
      <c r="BJ638"/>
      <c r="BK638"/>
      <c r="BL638"/>
      <c r="BM638"/>
      <c r="BN638"/>
      <c r="BO638"/>
      <c r="BP638"/>
      <c r="BQ638"/>
      <c r="BR638"/>
      <c r="BS638"/>
      <c r="BT638"/>
    </row>
    <row r="639" spans="47:72" ht="15" x14ac:dyDescent="0.25">
      <c r="AU639"/>
      <c r="AV639"/>
      <c r="AW639"/>
      <c r="AX639" s="29"/>
      <c r="AY639"/>
      <c r="AZ639"/>
      <c r="BA639"/>
      <c r="BB639"/>
      <c r="BC639"/>
      <c r="BD639"/>
      <c r="BE639"/>
      <c r="BF639"/>
      <c r="BG639"/>
      <c r="BH639"/>
      <c r="BI639"/>
      <c r="BJ639"/>
      <c r="BK639"/>
      <c r="BL639"/>
      <c r="BM639"/>
      <c r="BN639"/>
      <c r="BO639"/>
      <c r="BP639"/>
      <c r="BQ639"/>
      <c r="BR639"/>
      <c r="BS639"/>
      <c r="BT639"/>
    </row>
    <row r="640" spans="47:72" ht="15" x14ac:dyDescent="0.25">
      <c r="AU640"/>
      <c r="AV640"/>
      <c r="AW640"/>
      <c r="AX640" s="29"/>
      <c r="AY640"/>
      <c r="AZ640"/>
      <c r="BA640"/>
      <c r="BB640"/>
      <c r="BC640"/>
      <c r="BD640"/>
      <c r="BE640"/>
      <c r="BF640"/>
      <c r="BG640"/>
      <c r="BH640"/>
      <c r="BI640"/>
      <c r="BJ640"/>
      <c r="BK640"/>
      <c r="BL640"/>
      <c r="BM640"/>
      <c r="BN640"/>
      <c r="BO640"/>
      <c r="BP640"/>
      <c r="BQ640"/>
      <c r="BR640"/>
      <c r="BS640"/>
      <c r="BT640"/>
    </row>
    <row r="641" spans="47:72" ht="15" x14ac:dyDescent="0.25">
      <c r="AU641"/>
      <c r="AV641"/>
      <c r="AW641"/>
      <c r="AX641" s="29"/>
      <c r="AY641"/>
      <c r="AZ641"/>
      <c r="BA641"/>
      <c r="BB641"/>
      <c r="BC641"/>
      <c r="BD641"/>
      <c r="BE641"/>
      <c r="BF641"/>
      <c r="BG641"/>
      <c r="BH641"/>
      <c r="BI641"/>
      <c r="BJ641"/>
      <c r="BK641"/>
      <c r="BL641"/>
      <c r="BM641"/>
      <c r="BN641"/>
      <c r="BO641"/>
      <c r="BP641"/>
      <c r="BQ641"/>
      <c r="BR641"/>
      <c r="BS641"/>
      <c r="BT641"/>
    </row>
    <row r="642" spans="47:72" ht="15" x14ac:dyDescent="0.25">
      <c r="AU642"/>
      <c r="AV642"/>
      <c r="AW642"/>
      <c r="AX642" s="29"/>
      <c r="AY642"/>
      <c r="AZ642"/>
      <c r="BA642"/>
      <c r="BB642"/>
      <c r="BC642"/>
      <c r="BD642"/>
      <c r="BE642"/>
      <c r="BF642"/>
      <c r="BG642"/>
      <c r="BH642"/>
      <c r="BI642"/>
      <c r="BJ642"/>
      <c r="BK642"/>
      <c r="BL642"/>
      <c r="BM642"/>
      <c r="BN642"/>
      <c r="BO642"/>
      <c r="BP642"/>
      <c r="BQ642"/>
      <c r="BR642"/>
      <c r="BS642"/>
      <c r="BT642"/>
    </row>
    <row r="643" spans="47:72" ht="15" x14ac:dyDescent="0.25">
      <c r="AU643"/>
      <c r="AV643"/>
      <c r="AW643"/>
      <c r="AX643" s="29"/>
      <c r="AY643"/>
      <c r="AZ643"/>
      <c r="BA643"/>
      <c r="BB643"/>
      <c r="BC643"/>
      <c r="BD643"/>
      <c r="BE643"/>
      <c r="BF643"/>
      <c r="BG643"/>
      <c r="BH643"/>
      <c r="BI643"/>
      <c r="BJ643"/>
      <c r="BK643"/>
      <c r="BL643"/>
      <c r="BM643"/>
      <c r="BN643"/>
      <c r="BO643"/>
      <c r="BP643"/>
      <c r="BQ643"/>
      <c r="BR643"/>
      <c r="BS643"/>
      <c r="BT643"/>
    </row>
    <row r="644" spans="47:72" ht="15" x14ac:dyDescent="0.25">
      <c r="AU644"/>
      <c r="AV644"/>
      <c r="AW644"/>
      <c r="AX644" s="29"/>
      <c r="AY644"/>
      <c r="AZ644"/>
      <c r="BA644"/>
      <c r="BB644"/>
      <c r="BC644"/>
      <c r="BD644"/>
      <c r="BE644"/>
      <c r="BF644"/>
      <c r="BG644"/>
      <c r="BH644"/>
      <c r="BI644"/>
      <c r="BJ644"/>
      <c r="BK644"/>
      <c r="BL644"/>
      <c r="BM644"/>
      <c r="BN644"/>
      <c r="BO644"/>
      <c r="BP644"/>
      <c r="BQ644"/>
      <c r="BR644"/>
      <c r="BS644"/>
      <c r="BT644"/>
    </row>
    <row r="645" spans="47:72" ht="15" x14ac:dyDescent="0.25">
      <c r="AU645"/>
      <c r="AV645"/>
      <c r="AW645"/>
      <c r="AX645" s="29"/>
      <c r="AY645"/>
      <c r="AZ645"/>
      <c r="BA645"/>
      <c r="BB645"/>
      <c r="BC645"/>
      <c r="BD645"/>
      <c r="BE645"/>
      <c r="BF645"/>
      <c r="BG645"/>
      <c r="BH645"/>
      <c r="BI645"/>
      <c r="BJ645"/>
      <c r="BK645"/>
      <c r="BL645"/>
      <c r="BM645"/>
      <c r="BN645"/>
      <c r="BO645"/>
      <c r="BP645"/>
      <c r="BQ645"/>
      <c r="BR645"/>
      <c r="BS645"/>
      <c r="BT645"/>
    </row>
    <row r="646" spans="47:72" ht="15" x14ac:dyDescent="0.25">
      <c r="AU646"/>
      <c r="AV646"/>
      <c r="AW646"/>
      <c r="AX646" s="29"/>
      <c r="AY646"/>
      <c r="AZ646"/>
      <c r="BA646"/>
      <c r="BB646"/>
      <c r="BC646"/>
      <c r="BD646"/>
      <c r="BE646"/>
      <c r="BF646"/>
      <c r="BG646"/>
      <c r="BH646"/>
      <c r="BI646"/>
      <c r="BJ646"/>
      <c r="BK646"/>
      <c r="BL646"/>
      <c r="BM646"/>
      <c r="BN646"/>
      <c r="BO646"/>
      <c r="BP646"/>
      <c r="BQ646"/>
      <c r="BR646"/>
      <c r="BS646"/>
      <c r="BT646"/>
    </row>
    <row r="647" spans="47:72" ht="15" x14ac:dyDescent="0.25">
      <c r="AU647"/>
      <c r="AV647"/>
      <c r="AW647"/>
      <c r="AX647" s="29"/>
      <c r="AY647"/>
      <c r="AZ647"/>
      <c r="BA647"/>
      <c r="BB647"/>
      <c r="BC647"/>
      <c r="BD647"/>
      <c r="BE647"/>
      <c r="BF647"/>
      <c r="BG647"/>
      <c r="BH647"/>
      <c r="BI647"/>
      <c r="BJ647"/>
      <c r="BK647"/>
      <c r="BL647"/>
      <c r="BM647"/>
      <c r="BN647"/>
      <c r="BO647"/>
      <c r="BP647"/>
      <c r="BQ647"/>
      <c r="BR647"/>
      <c r="BS647"/>
      <c r="BT647"/>
    </row>
    <row r="648" spans="47:72" ht="15" x14ac:dyDescent="0.25">
      <c r="AU648"/>
      <c r="AV648"/>
      <c r="AW648"/>
      <c r="AX648" s="29"/>
      <c r="AY648"/>
      <c r="AZ648"/>
      <c r="BA648"/>
      <c r="BB648"/>
      <c r="BC648"/>
      <c r="BD648"/>
      <c r="BE648"/>
      <c r="BF648"/>
      <c r="BG648"/>
      <c r="BH648"/>
      <c r="BI648"/>
      <c r="BJ648"/>
      <c r="BK648"/>
      <c r="BL648"/>
      <c r="BM648"/>
      <c r="BN648"/>
      <c r="BO648"/>
      <c r="BP648"/>
      <c r="BQ648"/>
      <c r="BR648"/>
      <c r="BS648"/>
      <c r="BT648"/>
    </row>
    <row r="649" spans="47:72" ht="15" x14ac:dyDescent="0.25">
      <c r="AU649"/>
      <c r="AV649"/>
      <c r="AW649"/>
      <c r="AX649" s="29"/>
      <c r="AY649"/>
      <c r="AZ649"/>
      <c r="BA649"/>
      <c r="BB649"/>
      <c r="BC649"/>
      <c r="BD649"/>
      <c r="BE649"/>
      <c r="BF649"/>
      <c r="BG649"/>
      <c r="BH649"/>
      <c r="BI649"/>
      <c r="BJ649"/>
      <c r="BK649"/>
      <c r="BL649"/>
      <c r="BM649"/>
      <c r="BN649"/>
      <c r="BO649"/>
      <c r="BP649"/>
      <c r="BQ649"/>
      <c r="BR649"/>
      <c r="BS649"/>
      <c r="BT649"/>
    </row>
    <row r="650" spans="47:72" ht="15" x14ac:dyDescent="0.25">
      <c r="AU650"/>
      <c r="AV650"/>
      <c r="AW650"/>
      <c r="AX650" s="29"/>
      <c r="AY650"/>
      <c r="AZ650"/>
      <c r="BA650"/>
      <c r="BB650"/>
      <c r="BC650"/>
      <c r="BD650"/>
      <c r="BE650"/>
      <c r="BF650"/>
      <c r="BG650"/>
      <c r="BH650"/>
      <c r="BI650"/>
      <c r="BJ650"/>
      <c r="BK650"/>
      <c r="BL650"/>
      <c r="BM650"/>
      <c r="BN650"/>
      <c r="BO650"/>
      <c r="BP650"/>
      <c r="BQ650"/>
      <c r="BR650"/>
      <c r="BS650"/>
      <c r="BT650"/>
    </row>
    <row r="651" spans="47:72" ht="15" x14ac:dyDescent="0.25">
      <c r="AU651"/>
      <c r="AV651"/>
      <c r="AW651"/>
      <c r="AX651" s="29"/>
      <c r="AY651"/>
      <c r="AZ651"/>
      <c r="BA651"/>
      <c r="BB651"/>
      <c r="BC651"/>
      <c r="BD651"/>
      <c r="BE651"/>
      <c r="BF651"/>
      <c r="BG651"/>
      <c r="BH651"/>
      <c r="BI651"/>
      <c r="BJ651"/>
      <c r="BK651"/>
      <c r="BL651"/>
      <c r="BM651"/>
      <c r="BN651"/>
      <c r="BO651"/>
      <c r="BP651"/>
      <c r="BQ651"/>
      <c r="BR651"/>
      <c r="BS651"/>
      <c r="BT651"/>
    </row>
    <row r="652" spans="47:72" ht="15" x14ac:dyDescent="0.25">
      <c r="AU652"/>
      <c r="AV652"/>
      <c r="AW652"/>
      <c r="AX652" s="29"/>
      <c r="AY652"/>
      <c r="AZ652"/>
      <c r="BA652"/>
      <c r="BB652"/>
      <c r="BC652"/>
      <c r="BD652"/>
      <c r="BE652"/>
      <c r="BF652"/>
      <c r="BG652"/>
      <c r="BH652"/>
      <c r="BI652"/>
      <c r="BJ652"/>
      <c r="BK652"/>
      <c r="BL652"/>
      <c r="BM652"/>
      <c r="BN652"/>
      <c r="BO652"/>
      <c r="BP652"/>
      <c r="BQ652"/>
      <c r="BR652"/>
      <c r="BS652"/>
      <c r="BT652"/>
    </row>
    <row r="653" spans="47:72" ht="15" x14ac:dyDescent="0.25">
      <c r="AU653"/>
      <c r="AV653"/>
      <c r="AW653"/>
      <c r="AX653" s="29"/>
      <c r="AY653"/>
      <c r="AZ653"/>
      <c r="BA653"/>
      <c r="BB653"/>
      <c r="BC653"/>
      <c r="BD653"/>
      <c r="BE653"/>
      <c r="BF653"/>
      <c r="BG653"/>
      <c r="BH653"/>
      <c r="BI653"/>
      <c r="BJ653"/>
      <c r="BK653"/>
      <c r="BL653"/>
      <c r="BM653"/>
      <c r="BN653"/>
      <c r="BO653"/>
      <c r="BP653"/>
      <c r="BQ653"/>
      <c r="BR653"/>
      <c r="BS653"/>
      <c r="BT653"/>
    </row>
    <row r="654" spans="47:72" ht="15" x14ac:dyDescent="0.25">
      <c r="AU654"/>
      <c r="AV654"/>
      <c r="AW654"/>
      <c r="AX654" s="29"/>
      <c r="AY654"/>
      <c r="AZ654"/>
      <c r="BA654"/>
      <c r="BB654"/>
      <c r="BC654"/>
      <c r="BD654"/>
      <c r="BE654"/>
      <c r="BF654"/>
      <c r="BG654"/>
      <c r="BH654"/>
      <c r="BI654"/>
      <c r="BJ654"/>
      <c r="BK654"/>
      <c r="BL654"/>
      <c r="BM654"/>
      <c r="BN654"/>
      <c r="BO654"/>
      <c r="BP654"/>
      <c r="BQ654"/>
      <c r="BR654"/>
      <c r="BS654"/>
      <c r="BT654"/>
    </row>
    <row r="655" spans="47:72" ht="15" x14ac:dyDescent="0.25">
      <c r="AU655"/>
      <c r="AV655"/>
      <c r="AW655"/>
      <c r="AX655" s="29"/>
      <c r="AY655"/>
      <c r="AZ655"/>
      <c r="BA655"/>
      <c r="BB655"/>
      <c r="BC655"/>
      <c r="BD655"/>
      <c r="BE655"/>
      <c r="BF655"/>
      <c r="BG655"/>
      <c r="BH655"/>
      <c r="BI655"/>
      <c r="BJ655"/>
      <c r="BK655"/>
      <c r="BL655"/>
      <c r="BM655"/>
      <c r="BN655"/>
      <c r="BO655"/>
      <c r="BP655"/>
      <c r="BQ655"/>
      <c r="BR655"/>
      <c r="BS655"/>
      <c r="BT655"/>
    </row>
    <row r="656" spans="47:72" ht="15" x14ac:dyDescent="0.25">
      <c r="AU656"/>
      <c r="AV656"/>
      <c r="AW656"/>
      <c r="AX656" s="29"/>
      <c r="AY656"/>
      <c r="AZ656"/>
      <c r="BA656"/>
      <c r="BB656"/>
      <c r="BC656"/>
      <c r="BD656"/>
      <c r="BE656"/>
      <c r="BF656"/>
      <c r="BG656"/>
      <c r="BH656"/>
      <c r="BI656"/>
      <c r="BJ656"/>
      <c r="BK656"/>
      <c r="BL656"/>
      <c r="BM656"/>
      <c r="BN656"/>
      <c r="BO656"/>
      <c r="BP656"/>
      <c r="BQ656"/>
      <c r="BR656"/>
      <c r="BS656"/>
      <c r="BT656"/>
    </row>
    <row r="657" spans="47:72" ht="15" x14ac:dyDescent="0.25">
      <c r="AU657"/>
      <c r="AV657"/>
      <c r="AW657"/>
      <c r="AX657" s="29"/>
      <c r="AY657"/>
      <c r="AZ657"/>
      <c r="BA657"/>
      <c r="BB657"/>
      <c r="BC657"/>
      <c r="BD657"/>
      <c r="BE657"/>
      <c r="BF657"/>
      <c r="BG657"/>
      <c r="BH657"/>
      <c r="BI657"/>
      <c r="BJ657"/>
      <c r="BK657"/>
      <c r="BL657"/>
      <c r="BM657"/>
      <c r="BN657"/>
      <c r="BO657"/>
      <c r="BP657"/>
      <c r="BQ657"/>
      <c r="BR657"/>
      <c r="BS657"/>
      <c r="BT657"/>
    </row>
    <row r="658" spans="47:72" ht="15" x14ac:dyDescent="0.25">
      <c r="AU658"/>
      <c r="AV658"/>
      <c r="AW658"/>
      <c r="AX658" s="29"/>
      <c r="AY658"/>
      <c r="AZ658"/>
      <c r="BA658"/>
      <c r="BB658"/>
      <c r="BC658"/>
      <c r="BD658"/>
      <c r="BE658"/>
      <c r="BF658"/>
      <c r="BG658"/>
      <c r="BH658"/>
      <c r="BI658"/>
      <c r="BJ658"/>
      <c r="BK658"/>
      <c r="BL658"/>
      <c r="BM658"/>
      <c r="BN658"/>
      <c r="BO658"/>
      <c r="BP658"/>
      <c r="BQ658"/>
      <c r="BR658"/>
      <c r="BS658"/>
      <c r="BT658"/>
    </row>
    <row r="659" spans="47:72" ht="15" x14ac:dyDescent="0.25">
      <c r="AU659"/>
      <c r="AV659"/>
      <c r="AW659"/>
      <c r="AX659" s="29"/>
      <c r="AY659"/>
      <c r="AZ659"/>
      <c r="BA659"/>
      <c r="BB659"/>
      <c r="BC659"/>
      <c r="BD659"/>
      <c r="BE659"/>
      <c r="BF659"/>
      <c r="BG659"/>
      <c r="BH659"/>
      <c r="BI659"/>
      <c r="BJ659"/>
      <c r="BK659"/>
      <c r="BL659"/>
      <c r="BM659"/>
      <c r="BN659"/>
      <c r="BO659"/>
      <c r="BP659"/>
      <c r="BQ659"/>
      <c r="BR659"/>
      <c r="BS659"/>
      <c r="BT659"/>
    </row>
    <row r="660" spans="47:72" ht="15" x14ac:dyDescent="0.25">
      <c r="AU660"/>
      <c r="AV660"/>
      <c r="AW660"/>
      <c r="AX660" s="29"/>
      <c r="AY660"/>
      <c r="AZ660"/>
      <c r="BA660"/>
      <c r="BB660"/>
      <c r="BC660"/>
      <c r="BD660"/>
      <c r="BE660"/>
      <c r="BF660"/>
      <c r="BG660"/>
      <c r="BH660"/>
      <c r="BI660"/>
      <c r="BJ660"/>
      <c r="BK660"/>
      <c r="BL660"/>
      <c r="BM660"/>
      <c r="BN660"/>
      <c r="BO660"/>
      <c r="BP660"/>
      <c r="BQ660"/>
      <c r="BR660"/>
      <c r="BS660"/>
      <c r="BT660"/>
    </row>
    <row r="661" spans="47:72" ht="15" x14ac:dyDescent="0.25">
      <c r="AU661"/>
      <c r="AV661"/>
      <c r="AW661"/>
      <c r="AX661" s="29"/>
      <c r="AY661"/>
      <c r="AZ661"/>
      <c r="BA661"/>
      <c r="BB661"/>
      <c r="BC661"/>
      <c r="BD661"/>
      <c r="BE661"/>
      <c r="BF661"/>
      <c r="BG661"/>
      <c r="BH661"/>
      <c r="BI661"/>
      <c r="BJ661"/>
      <c r="BK661"/>
      <c r="BL661"/>
      <c r="BM661"/>
      <c r="BN661"/>
      <c r="BO661"/>
      <c r="BP661"/>
      <c r="BQ661"/>
      <c r="BR661"/>
      <c r="BS661"/>
      <c r="BT661"/>
    </row>
    <row r="662" spans="47:72" ht="15" x14ac:dyDescent="0.25">
      <c r="AU662"/>
      <c r="AV662"/>
      <c r="AW662"/>
      <c r="AX662" s="29"/>
      <c r="AY662"/>
      <c r="AZ662"/>
      <c r="BA662"/>
      <c r="BB662"/>
      <c r="BC662"/>
      <c r="BD662"/>
      <c r="BE662"/>
      <c r="BF662"/>
      <c r="BG662"/>
      <c r="BH662"/>
      <c r="BI662"/>
      <c r="BJ662"/>
      <c r="BK662"/>
      <c r="BL662"/>
      <c r="BM662"/>
      <c r="BN662"/>
      <c r="BO662"/>
      <c r="BP662"/>
      <c r="BQ662"/>
      <c r="BR662"/>
      <c r="BS662"/>
      <c r="BT662"/>
    </row>
    <row r="663" spans="47:72" ht="15" x14ac:dyDescent="0.25">
      <c r="AU663"/>
      <c r="AV663"/>
      <c r="AW663"/>
      <c r="AX663" s="29"/>
      <c r="AY663"/>
      <c r="AZ663"/>
      <c r="BA663"/>
      <c r="BB663"/>
      <c r="BC663"/>
      <c r="BD663"/>
      <c r="BE663"/>
      <c r="BF663"/>
      <c r="BG663"/>
      <c r="BH663"/>
      <c r="BI663"/>
      <c r="BJ663"/>
      <c r="BK663"/>
      <c r="BL663"/>
      <c r="BM663"/>
      <c r="BN663"/>
      <c r="BO663"/>
      <c r="BP663"/>
      <c r="BQ663"/>
      <c r="BR663"/>
      <c r="BS663"/>
      <c r="BT663"/>
    </row>
    <row r="664" spans="47:72" ht="15" x14ac:dyDescent="0.25">
      <c r="AU664"/>
      <c r="AV664"/>
      <c r="AW664"/>
      <c r="AX664" s="29"/>
      <c r="AY664"/>
      <c r="AZ664"/>
      <c r="BA664"/>
      <c r="BB664"/>
      <c r="BC664"/>
      <c r="BD664"/>
      <c r="BE664"/>
      <c r="BF664"/>
      <c r="BG664"/>
      <c r="BH664"/>
      <c r="BI664"/>
      <c r="BJ664"/>
      <c r="BK664"/>
      <c r="BL664"/>
      <c r="BM664"/>
      <c r="BN664"/>
      <c r="BO664"/>
      <c r="BP664"/>
      <c r="BQ664"/>
      <c r="BR664"/>
      <c r="BS664"/>
      <c r="BT664"/>
    </row>
    <row r="665" spans="47:72" ht="15" x14ac:dyDescent="0.25">
      <c r="AU665"/>
      <c r="AV665"/>
      <c r="AW665"/>
      <c r="AX665" s="29"/>
      <c r="AY665"/>
      <c r="AZ665"/>
      <c r="BA665"/>
      <c r="BB665"/>
      <c r="BC665"/>
      <c r="BD665"/>
      <c r="BE665"/>
      <c r="BF665"/>
      <c r="BG665"/>
      <c r="BH665"/>
      <c r="BI665"/>
      <c r="BJ665"/>
      <c r="BK665"/>
      <c r="BL665"/>
      <c r="BM665"/>
      <c r="BN665"/>
      <c r="BO665"/>
      <c r="BP665"/>
      <c r="BQ665"/>
      <c r="BR665"/>
      <c r="BS665"/>
      <c r="BT665"/>
    </row>
    <row r="666" spans="47:72" ht="15" x14ac:dyDescent="0.25">
      <c r="AU666"/>
      <c r="AV666"/>
      <c r="AW666"/>
      <c r="AX666" s="29"/>
      <c r="AY666"/>
      <c r="AZ666"/>
      <c r="BA666"/>
      <c r="BB666"/>
      <c r="BC666"/>
      <c r="BD666"/>
      <c r="BE666"/>
      <c r="BF666"/>
      <c r="BG666"/>
      <c r="BH666"/>
      <c r="BI666"/>
      <c r="BJ666"/>
      <c r="BK666"/>
      <c r="BL666"/>
      <c r="BM666"/>
      <c r="BN666"/>
      <c r="BO666"/>
      <c r="BP666"/>
      <c r="BQ666"/>
      <c r="BR666"/>
      <c r="BS666"/>
      <c r="BT666"/>
    </row>
    <row r="667" spans="47:72" ht="15" x14ac:dyDescent="0.25">
      <c r="AU667"/>
      <c r="AV667"/>
      <c r="AW667"/>
      <c r="AX667" s="29"/>
      <c r="AY667"/>
      <c r="AZ667"/>
      <c r="BA667"/>
      <c r="BB667"/>
      <c r="BC667"/>
      <c r="BD667"/>
      <c r="BE667"/>
      <c r="BF667"/>
      <c r="BG667"/>
      <c r="BH667"/>
      <c r="BI667"/>
      <c r="BJ667"/>
      <c r="BK667"/>
      <c r="BL667"/>
      <c r="BM667"/>
      <c r="BN667"/>
      <c r="BO667"/>
      <c r="BP667"/>
      <c r="BQ667"/>
      <c r="BR667"/>
      <c r="BS667"/>
      <c r="BT667"/>
    </row>
    <row r="668" spans="47:72" ht="15" x14ac:dyDescent="0.25">
      <c r="AU668"/>
      <c r="AV668"/>
      <c r="AW668"/>
      <c r="AX668" s="29"/>
      <c r="AY668"/>
      <c r="AZ668"/>
      <c r="BA668"/>
      <c r="BB668"/>
      <c r="BC668"/>
      <c r="BD668"/>
      <c r="BE668"/>
      <c r="BF668"/>
      <c r="BG668"/>
      <c r="BH668"/>
      <c r="BI668"/>
      <c r="BJ668"/>
      <c r="BK668"/>
      <c r="BL668"/>
      <c r="BM668"/>
      <c r="BN668"/>
      <c r="BO668"/>
      <c r="BP668"/>
      <c r="BQ668"/>
      <c r="BR668"/>
      <c r="BS668"/>
      <c r="BT668"/>
    </row>
    <row r="669" spans="47:72" ht="15" x14ac:dyDescent="0.25">
      <c r="AU669"/>
      <c r="AV669"/>
      <c r="AW669"/>
      <c r="AX669" s="29"/>
      <c r="AY669"/>
      <c r="AZ669"/>
      <c r="BA669"/>
      <c r="BB669"/>
      <c r="BC669"/>
      <c r="BD669"/>
      <c r="BE669"/>
      <c r="BF669"/>
      <c r="BG669"/>
      <c r="BH669"/>
      <c r="BI669"/>
      <c r="BJ669"/>
      <c r="BK669"/>
      <c r="BL669"/>
      <c r="BM669"/>
      <c r="BN669"/>
      <c r="BO669"/>
      <c r="BP669"/>
      <c r="BQ669"/>
      <c r="BR669"/>
      <c r="BS669"/>
      <c r="BT669"/>
    </row>
    <row r="670" spans="47:72" ht="15" x14ac:dyDescent="0.25">
      <c r="AU670"/>
      <c r="AV670"/>
      <c r="AW670"/>
      <c r="AX670" s="29"/>
      <c r="AY670"/>
      <c r="AZ670"/>
      <c r="BA670"/>
      <c r="BB670"/>
      <c r="BC670"/>
      <c r="BD670"/>
      <c r="BE670"/>
      <c r="BF670"/>
      <c r="BG670"/>
      <c r="BH670"/>
      <c r="BI670"/>
      <c r="BJ670"/>
      <c r="BK670"/>
      <c r="BL670"/>
      <c r="BM670"/>
      <c r="BN670"/>
      <c r="BO670"/>
      <c r="BP670"/>
      <c r="BQ670"/>
      <c r="BR670"/>
      <c r="BS670"/>
      <c r="BT670"/>
    </row>
    <row r="671" spans="47:72" ht="15" x14ac:dyDescent="0.25">
      <c r="AU671"/>
      <c r="AV671"/>
      <c r="AW671"/>
      <c r="AX671" s="29"/>
      <c r="AY671"/>
      <c r="AZ671"/>
      <c r="BA671"/>
      <c r="BB671"/>
      <c r="BC671"/>
      <c r="BD671"/>
      <c r="BE671"/>
      <c r="BF671"/>
      <c r="BG671"/>
      <c r="BH671"/>
      <c r="BI671"/>
      <c r="BJ671"/>
      <c r="BK671"/>
      <c r="BL671"/>
      <c r="BM671"/>
      <c r="BN671"/>
      <c r="BO671"/>
      <c r="BP671"/>
      <c r="BQ671"/>
      <c r="BR671"/>
      <c r="BS671"/>
      <c r="BT671"/>
    </row>
    <row r="672" spans="47:72" ht="15" x14ac:dyDescent="0.25">
      <c r="AU672"/>
      <c r="AV672"/>
      <c r="AW672"/>
      <c r="AX672" s="29"/>
      <c r="AY672"/>
      <c r="AZ672"/>
      <c r="BA672"/>
      <c r="BB672"/>
      <c r="BC672"/>
      <c r="BD672"/>
      <c r="BE672"/>
      <c r="BF672"/>
      <c r="BG672"/>
      <c r="BH672"/>
      <c r="BI672"/>
      <c r="BJ672"/>
      <c r="BK672"/>
      <c r="BL672"/>
      <c r="BM672"/>
      <c r="BN672"/>
      <c r="BO672"/>
      <c r="BP672"/>
      <c r="BQ672"/>
      <c r="BR672"/>
      <c r="BS672"/>
      <c r="BT672"/>
    </row>
    <row r="673" spans="47:72" ht="15" x14ac:dyDescent="0.25">
      <c r="AU673"/>
      <c r="AV673"/>
      <c r="AW673"/>
      <c r="AX673" s="29"/>
      <c r="AY673"/>
      <c r="AZ673"/>
      <c r="BA673"/>
      <c r="BB673"/>
      <c r="BC673"/>
      <c r="BD673"/>
      <c r="BE673"/>
      <c r="BF673"/>
      <c r="BG673"/>
      <c r="BH673"/>
      <c r="BI673"/>
      <c r="BJ673"/>
      <c r="BK673"/>
      <c r="BL673"/>
      <c r="BM673"/>
      <c r="BN673"/>
      <c r="BO673"/>
      <c r="BP673"/>
      <c r="BQ673"/>
      <c r="BR673"/>
      <c r="BS673"/>
      <c r="BT673"/>
    </row>
    <row r="674" spans="47:72" ht="15" x14ac:dyDescent="0.25">
      <c r="AU674"/>
      <c r="AV674"/>
      <c r="AW674"/>
      <c r="AX674" s="29"/>
      <c r="AY674"/>
      <c r="AZ674"/>
      <c r="BA674"/>
      <c r="BB674"/>
      <c r="BC674"/>
      <c r="BD674"/>
      <c r="BE674"/>
      <c r="BF674"/>
      <c r="BG674"/>
      <c r="BH674"/>
      <c r="BI674"/>
      <c r="BJ674"/>
      <c r="BK674"/>
      <c r="BL674"/>
      <c r="BM674"/>
      <c r="BN674"/>
      <c r="BO674"/>
      <c r="BP674"/>
      <c r="BQ674"/>
      <c r="BR674"/>
      <c r="BS674"/>
      <c r="BT674"/>
    </row>
    <row r="675" spans="47:72" ht="15" x14ac:dyDescent="0.25">
      <c r="AU675"/>
      <c r="AV675"/>
      <c r="AW675"/>
      <c r="AX675" s="29"/>
      <c r="AY675"/>
      <c r="AZ675"/>
      <c r="BA675"/>
      <c r="BB675"/>
      <c r="BC675"/>
      <c r="BD675"/>
      <c r="BE675"/>
      <c r="BF675"/>
      <c r="BG675"/>
      <c r="BH675"/>
      <c r="BI675"/>
      <c r="BJ675"/>
      <c r="BK675"/>
      <c r="BL675"/>
      <c r="BM675"/>
      <c r="BN675"/>
      <c r="BO675"/>
      <c r="BP675"/>
      <c r="BQ675"/>
      <c r="BR675"/>
      <c r="BS675"/>
      <c r="BT675"/>
    </row>
    <row r="676" spans="47:72" ht="15" x14ac:dyDescent="0.25">
      <c r="AU676"/>
      <c r="AV676"/>
      <c r="AW676"/>
      <c r="AX676" s="29"/>
      <c r="AY676"/>
      <c r="AZ676"/>
      <c r="BA676"/>
      <c r="BB676"/>
      <c r="BC676"/>
      <c r="BD676"/>
      <c r="BE676"/>
      <c r="BF676"/>
      <c r="BG676"/>
      <c r="BH676"/>
      <c r="BI676"/>
      <c r="BJ676"/>
      <c r="BK676"/>
      <c r="BL676"/>
      <c r="BM676"/>
      <c r="BN676"/>
      <c r="BO676"/>
      <c r="BP676"/>
      <c r="BQ676"/>
      <c r="BR676"/>
      <c r="BS676"/>
      <c r="BT676"/>
    </row>
    <row r="677" spans="47:72" ht="15" x14ac:dyDescent="0.25">
      <c r="AU677"/>
      <c r="AV677"/>
      <c r="AW677"/>
      <c r="AX677" s="29"/>
      <c r="AY677"/>
      <c r="AZ677"/>
      <c r="BA677"/>
      <c r="BB677"/>
      <c r="BC677"/>
      <c r="BD677"/>
      <c r="BE677"/>
      <c r="BF677"/>
      <c r="BG677"/>
      <c r="BH677"/>
      <c r="BI677"/>
      <c r="BJ677"/>
      <c r="BK677"/>
      <c r="BL677"/>
      <c r="BM677"/>
      <c r="BN677"/>
      <c r="BO677"/>
      <c r="BP677"/>
      <c r="BQ677"/>
      <c r="BR677"/>
      <c r="BS677"/>
      <c r="BT677"/>
    </row>
    <row r="678" spans="47:72" ht="15" x14ac:dyDescent="0.25">
      <c r="AU678"/>
      <c r="AV678"/>
      <c r="AW678"/>
      <c r="AX678" s="29"/>
      <c r="AY678"/>
      <c r="AZ678"/>
      <c r="BA678"/>
      <c r="BB678"/>
      <c r="BC678"/>
      <c r="BD678"/>
      <c r="BE678"/>
      <c r="BF678"/>
      <c r="BG678"/>
      <c r="BH678"/>
      <c r="BI678"/>
      <c r="BJ678"/>
      <c r="BK678"/>
      <c r="BL678"/>
      <c r="BM678"/>
      <c r="BN678"/>
      <c r="BO678"/>
      <c r="BP678"/>
      <c r="BQ678"/>
      <c r="BR678"/>
      <c r="BS678"/>
      <c r="BT678"/>
    </row>
    <row r="679" spans="47:72" ht="15" x14ac:dyDescent="0.25">
      <c r="AU679"/>
      <c r="AV679"/>
      <c r="AW679"/>
      <c r="AX679" s="29"/>
      <c r="AY679"/>
      <c r="AZ679"/>
      <c r="BA679"/>
      <c r="BB679"/>
      <c r="BC679"/>
      <c r="BD679"/>
      <c r="BE679"/>
      <c r="BF679"/>
      <c r="BG679"/>
      <c r="BH679"/>
      <c r="BI679"/>
      <c r="BJ679"/>
      <c r="BK679"/>
      <c r="BL679"/>
      <c r="BM679"/>
      <c r="BN679"/>
      <c r="BO679"/>
      <c r="BP679"/>
      <c r="BQ679"/>
      <c r="BR679"/>
      <c r="BS679"/>
      <c r="BT679"/>
    </row>
    <row r="680" spans="47:72" ht="15" x14ac:dyDescent="0.25">
      <c r="AU680"/>
      <c r="AV680"/>
      <c r="AW680"/>
      <c r="AX680" s="29"/>
      <c r="AY680"/>
      <c r="AZ680"/>
      <c r="BA680"/>
      <c r="BB680"/>
      <c r="BC680"/>
      <c r="BD680"/>
      <c r="BE680"/>
      <c r="BF680"/>
      <c r="BG680"/>
      <c r="BH680"/>
      <c r="BI680"/>
      <c r="BJ680"/>
      <c r="BK680"/>
      <c r="BL680"/>
      <c r="BM680"/>
      <c r="BN680"/>
      <c r="BO680"/>
      <c r="BP680"/>
      <c r="BQ680"/>
      <c r="BR680"/>
      <c r="BS680"/>
      <c r="BT680"/>
    </row>
    <row r="681" spans="47:72" ht="15" x14ac:dyDescent="0.25">
      <c r="AU681"/>
      <c r="AV681"/>
      <c r="AW681"/>
      <c r="AX681" s="29"/>
      <c r="AY681"/>
      <c r="AZ681"/>
      <c r="BA681"/>
      <c r="BB681"/>
      <c r="BC681"/>
      <c r="BD681"/>
      <c r="BE681"/>
      <c r="BF681"/>
      <c r="BG681"/>
      <c r="BH681"/>
      <c r="BI681"/>
      <c r="BJ681"/>
      <c r="BK681"/>
      <c r="BL681"/>
      <c r="BM681"/>
      <c r="BN681"/>
      <c r="BO681"/>
      <c r="BP681"/>
      <c r="BQ681"/>
      <c r="BR681"/>
      <c r="BS681"/>
      <c r="BT681"/>
    </row>
    <row r="682" spans="47:72" ht="15" x14ac:dyDescent="0.25">
      <c r="AU682"/>
      <c r="AV682"/>
      <c r="AW682"/>
      <c r="AX682" s="29"/>
      <c r="AY682"/>
      <c r="AZ682"/>
      <c r="BA682"/>
      <c r="BB682"/>
      <c r="BC682"/>
      <c r="BD682"/>
      <c r="BE682"/>
      <c r="BF682"/>
      <c r="BG682"/>
      <c r="BH682"/>
      <c r="BI682"/>
      <c r="BJ682"/>
      <c r="BK682"/>
      <c r="BL682"/>
      <c r="BM682"/>
      <c r="BN682"/>
      <c r="BO682"/>
      <c r="BP682"/>
      <c r="BQ682"/>
      <c r="BR682"/>
      <c r="BS682"/>
      <c r="BT682"/>
    </row>
    <row r="683" spans="47:72" ht="15" x14ac:dyDescent="0.25">
      <c r="AU683"/>
      <c r="AV683"/>
      <c r="AW683"/>
      <c r="AX683" s="29"/>
      <c r="AY683"/>
      <c r="AZ683"/>
      <c r="BA683"/>
      <c r="BB683"/>
      <c r="BC683"/>
      <c r="BD683"/>
      <c r="BE683"/>
      <c r="BF683"/>
      <c r="BG683"/>
      <c r="BH683"/>
      <c r="BI683"/>
      <c r="BJ683"/>
      <c r="BK683"/>
      <c r="BL683"/>
      <c r="BM683"/>
      <c r="BN683"/>
      <c r="BO683"/>
      <c r="BP683"/>
      <c r="BQ683"/>
      <c r="BR683"/>
      <c r="BS683"/>
      <c r="BT683"/>
    </row>
    <row r="684" spans="47:72" ht="15" x14ac:dyDescent="0.25">
      <c r="AU684"/>
      <c r="AV684"/>
      <c r="AW684"/>
      <c r="AX684" s="29"/>
      <c r="AY684"/>
      <c r="AZ684"/>
      <c r="BA684"/>
      <c r="BB684"/>
      <c r="BC684"/>
      <c r="BD684"/>
      <c r="BE684"/>
      <c r="BF684"/>
      <c r="BG684"/>
      <c r="BH684"/>
      <c r="BI684"/>
      <c r="BJ684"/>
      <c r="BK684"/>
      <c r="BL684"/>
      <c r="BM684"/>
      <c r="BN684"/>
      <c r="BO684"/>
      <c r="BP684"/>
      <c r="BQ684"/>
      <c r="BR684"/>
      <c r="BS684"/>
      <c r="BT684"/>
    </row>
    <row r="685" spans="47:72" ht="15" x14ac:dyDescent="0.25">
      <c r="AU685"/>
      <c r="AV685"/>
      <c r="AW685"/>
      <c r="AX685" s="29"/>
      <c r="AY685"/>
      <c r="AZ685"/>
      <c r="BA685"/>
      <c r="BB685"/>
      <c r="BC685"/>
      <c r="BD685"/>
      <c r="BE685"/>
      <c r="BF685"/>
      <c r="BG685"/>
      <c r="BH685"/>
      <c r="BI685"/>
      <c r="BJ685"/>
      <c r="BK685"/>
      <c r="BL685"/>
      <c r="BM685"/>
      <c r="BN685"/>
      <c r="BO685"/>
      <c r="BP685"/>
      <c r="BQ685"/>
      <c r="BR685"/>
      <c r="BS685"/>
      <c r="BT685"/>
    </row>
    <row r="686" spans="47:72" ht="15" x14ac:dyDescent="0.25">
      <c r="AU686"/>
      <c r="AV686"/>
      <c r="AW686"/>
      <c r="AX686" s="29"/>
      <c r="AY686"/>
      <c r="AZ686"/>
      <c r="BA686"/>
      <c r="BB686"/>
      <c r="BC686"/>
      <c r="BD686"/>
      <c r="BE686"/>
      <c r="BF686"/>
      <c r="BG686"/>
      <c r="BH686"/>
      <c r="BI686"/>
      <c r="BJ686"/>
      <c r="BK686"/>
      <c r="BL686"/>
      <c r="BM686"/>
      <c r="BN686"/>
      <c r="BO686"/>
      <c r="BP686"/>
      <c r="BQ686"/>
      <c r="BR686"/>
      <c r="BS686"/>
      <c r="BT686"/>
    </row>
    <row r="687" spans="47:72" ht="15" x14ac:dyDescent="0.25">
      <c r="AU687"/>
      <c r="AV687"/>
      <c r="AW687"/>
      <c r="AX687" s="29"/>
      <c r="AY687"/>
      <c r="AZ687"/>
      <c r="BA687"/>
      <c r="BB687"/>
      <c r="BC687"/>
      <c r="BD687"/>
      <c r="BE687"/>
      <c r="BF687"/>
      <c r="BG687"/>
      <c r="BH687"/>
      <c r="BI687"/>
      <c r="BJ687"/>
      <c r="BK687"/>
      <c r="BL687"/>
      <c r="BM687"/>
      <c r="BN687"/>
      <c r="BO687"/>
      <c r="BP687"/>
      <c r="BQ687"/>
      <c r="BR687"/>
      <c r="BS687"/>
      <c r="BT687"/>
    </row>
    <row r="688" spans="47:72" ht="15" x14ac:dyDescent="0.25">
      <c r="AU688"/>
      <c r="AV688"/>
      <c r="AW688"/>
      <c r="AX688" s="29"/>
      <c r="AY688"/>
      <c r="AZ688"/>
      <c r="BA688"/>
      <c r="BB688"/>
      <c r="BC688"/>
      <c r="BD688"/>
      <c r="BE688"/>
      <c r="BF688"/>
      <c r="BG688"/>
      <c r="BH688"/>
      <c r="BI688"/>
      <c r="BJ688"/>
      <c r="BK688"/>
      <c r="BL688"/>
      <c r="BM688"/>
      <c r="BN688"/>
      <c r="BO688"/>
      <c r="BP688"/>
      <c r="BQ688"/>
      <c r="BR688"/>
      <c r="BS688"/>
      <c r="BT688"/>
    </row>
    <row r="689" spans="47:72" ht="15" x14ac:dyDescent="0.25">
      <c r="AU689"/>
      <c r="AV689"/>
      <c r="AW689"/>
      <c r="AX689" s="29"/>
      <c r="AY689"/>
      <c r="AZ689"/>
      <c r="BA689"/>
      <c r="BB689"/>
      <c r="BC689"/>
      <c r="BD689"/>
      <c r="BE689"/>
      <c r="BF689"/>
      <c r="BG689"/>
      <c r="BH689"/>
      <c r="BI689"/>
      <c r="BJ689"/>
      <c r="BK689"/>
      <c r="BL689"/>
      <c r="BM689"/>
      <c r="BN689"/>
      <c r="BO689"/>
      <c r="BP689"/>
      <c r="BQ689"/>
      <c r="BR689"/>
      <c r="BS689"/>
      <c r="BT689"/>
    </row>
    <row r="690" spans="47:72" ht="15" x14ac:dyDescent="0.25">
      <c r="AU690"/>
      <c r="AV690"/>
      <c r="AW690"/>
      <c r="AX690" s="29"/>
      <c r="AY690"/>
      <c r="AZ690"/>
      <c r="BA690"/>
      <c r="BB690"/>
      <c r="BC690"/>
      <c r="BD690"/>
      <c r="BE690"/>
      <c r="BF690"/>
      <c r="BG690"/>
      <c r="BH690"/>
      <c r="BI690"/>
      <c r="BJ690"/>
      <c r="BK690"/>
      <c r="BL690"/>
      <c r="BM690"/>
      <c r="BN690"/>
      <c r="BO690"/>
      <c r="BP690"/>
      <c r="BQ690"/>
      <c r="BR690"/>
      <c r="BS690"/>
      <c r="BT690"/>
    </row>
    <row r="691" spans="47:72" ht="15" x14ac:dyDescent="0.25">
      <c r="AU691"/>
      <c r="AV691"/>
      <c r="AW691"/>
      <c r="AX691" s="29"/>
      <c r="AY691"/>
      <c r="AZ691"/>
      <c r="BA691"/>
      <c r="BB691"/>
      <c r="BC691"/>
      <c r="BD691"/>
      <c r="BE691"/>
      <c r="BF691"/>
      <c r="BG691"/>
      <c r="BH691"/>
      <c r="BI691"/>
      <c r="BJ691"/>
      <c r="BK691"/>
      <c r="BL691"/>
      <c r="BM691"/>
      <c r="BN691"/>
      <c r="BO691"/>
      <c r="BP691"/>
      <c r="BQ691"/>
      <c r="BR691"/>
      <c r="BS691"/>
      <c r="BT691"/>
    </row>
    <row r="692" spans="47:72" ht="15" x14ac:dyDescent="0.25">
      <c r="AU692"/>
      <c r="AV692"/>
      <c r="AW692"/>
      <c r="AX692" s="29"/>
      <c r="AY692"/>
      <c r="AZ692"/>
      <c r="BA692"/>
      <c r="BB692"/>
      <c r="BC692"/>
      <c r="BD692"/>
      <c r="BE692"/>
      <c r="BF692"/>
      <c r="BG692"/>
      <c r="BH692"/>
      <c r="BI692"/>
      <c r="BJ692"/>
      <c r="BK692"/>
      <c r="BL692"/>
      <c r="BM692"/>
      <c r="BN692"/>
      <c r="BO692"/>
      <c r="BP692"/>
      <c r="BQ692"/>
      <c r="BR692"/>
      <c r="BS692"/>
      <c r="BT692"/>
    </row>
    <row r="693" spans="47:72" ht="15" x14ac:dyDescent="0.25">
      <c r="AU693"/>
      <c r="AV693"/>
      <c r="AW693"/>
      <c r="AX693" s="29"/>
      <c r="AY693"/>
      <c r="AZ693"/>
      <c r="BA693"/>
      <c r="BB693"/>
      <c r="BC693"/>
      <c r="BD693"/>
      <c r="BE693"/>
      <c r="BF693"/>
      <c r="BG693"/>
      <c r="BH693"/>
      <c r="BI693"/>
      <c r="BJ693"/>
      <c r="BK693"/>
      <c r="BL693"/>
      <c r="BM693"/>
      <c r="BN693"/>
      <c r="BO693"/>
      <c r="BP693"/>
      <c r="BQ693"/>
      <c r="BR693"/>
      <c r="BS693"/>
      <c r="BT693"/>
    </row>
    <row r="694" spans="47:72" ht="15" x14ac:dyDescent="0.25">
      <c r="AU694"/>
      <c r="AV694"/>
      <c r="AW694"/>
      <c r="AX694" s="29"/>
      <c r="AY694"/>
      <c r="AZ694"/>
      <c r="BA694"/>
      <c r="BB694"/>
      <c r="BC694"/>
      <c r="BD694"/>
      <c r="BE694"/>
      <c r="BF694"/>
      <c r="BG694"/>
      <c r="BH694"/>
      <c r="BI694"/>
      <c r="BJ694"/>
      <c r="BK694"/>
      <c r="BL694"/>
      <c r="BM694"/>
      <c r="BN694"/>
      <c r="BO694"/>
      <c r="BP694"/>
      <c r="BQ694"/>
      <c r="BR694"/>
      <c r="BS694"/>
      <c r="BT694"/>
    </row>
    <row r="695" spans="47:72" ht="15" x14ac:dyDescent="0.25">
      <c r="AU695"/>
      <c r="AV695"/>
      <c r="AW695"/>
      <c r="AX695" s="29"/>
      <c r="AY695"/>
      <c r="AZ695"/>
      <c r="BA695"/>
      <c r="BB695"/>
      <c r="BC695"/>
      <c r="BD695"/>
      <c r="BE695"/>
      <c r="BF695"/>
      <c r="BG695"/>
      <c r="BH695"/>
      <c r="BI695"/>
      <c r="BJ695"/>
      <c r="BK695"/>
      <c r="BL695"/>
      <c r="BM695"/>
      <c r="BN695"/>
      <c r="BO695"/>
      <c r="BP695"/>
      <c r="BQ695"/>
      <c r="BR695"/>
      <c r="BS695"/>
      <c r="BT695"/>
    </row>
    <row r="696" spans="47:72" ht="15" x14ac:dyDescent="0.25">
      <c r="AU696"/>
      <c r="AV696"/>
      <c r="AW696"/>
      <c r="AX696" s="29"/>
      <c r="AY696"/>
      <c r="AZ696"/>
      <c r="BA696"/>
      <c r="BB696"/>
      <c r="BC696"/>
      <c r="BD696"/>
      <c r="BE696"/>
      <c r="BF696"/>
      <c r="BG696"/>
      <c r="BH696"/>
      <c r="BI696"/>
      <c r="BJ696"/>
      <c r="BK696"/>
      <c r="BL696"/>
      <c r="BM696"/>
      <c r="BN696"/>
      <c r="BO696"/>
      <c r="BP696"/>
      <c r="BQ696"/>
      <c r="BR696"/>
      <c r="BS696"/>
      <c r="BT696"/>
    </row>
    <row r="697" spans="47:72" ht="15" x14ac:dyDescent="0.25">
      <c r="AU697"/>
      <c r="AV697"/>
      <c r="AW697"/>
      <c r="AX697" s="29"/>
      <c r="AY697"/>
      <c r="AZ697"/>
      <c r="BA697"/>
      <c r="BB697"/>
      <c r="BC697"/>
      <c r="BD697"/>
      <c r="BE697"/>
      <c r="BF697"/>
      <c r="BG697"/>
      <c r="BH697"/>
      <c r="BI697"/>
      <c r="BJ697"/>
      <c r="BK697"/>
      <c r="BL697"/>
      <c r="BM697"/>
      <c r="BN697"/>
      <c r="BO697"/>
      <c r="BP697"/>
      <c r="BQ697"/>
      <c r="BR697"/>
      <c r="BS697"/>
      <c r="BT697"/>
    </row>
    <row r="698" spans="47:72" ht="15" x14ac:dyDescent="0.25">
      <c r="AU698"/>
      <c r="AV698"/>
      <c r="AW698"/>
      <c r="AX698" s="29"/>
      <c r="AY698"/>
      <c r="AZ698"/>
      <c r="BA698"/>
      <c r="BB698"/>
      <c r="BC698"/>
      <c r="BD698"/>
      <c r="BE698"/>
      <c r="BF698"/>
      <c r="BG698"/>
      <c r="BH698"/>
      <c r="BI698"/>
      <c r="BJ698"/>
      <c r="BK698"/>
      <c r="BL698"/>
      <c r="BM698"/>
      <c r="BN698"/>
      <c r="BO698"/>
      <c r="BP698"/>
      <c r="BQ698"/>
      <c r="BR698"/>
      <c r="BS698"/>
      <c r="BT698"/>
    </row>
    <row r="699" spans="47:72" ht="15" x14ac:dyDescent="0.25">
      <c r="AU699"/>
      <c r="AV699"/>
      <c r="AW699"/>
      <c r="AX699" s="29"/>
      <c r="AY699"/>
      <c r="AZ699"/>
      <c r="BA699"/>
      <c r="BB699"/>
      <c r="BC699"/>
      <c r="BD699"/>
      <c r="BE699"/>
      <c r="BF699"/>
      <c r="BG699"/>
      <c r="BH699"/>
      <c r="BI699"/>
      <c r="BJ699"/>
      <c r="BK699"/>
      <c r="BL699"/>
      <c r="BM699"/>
      <c r="BN699"/>
      <c r="BO699"/>
      <c r="BP699"/>
      <c r="BQ699"/>
      <c r="BR699"/>
      <c r="BS699"/>
      <c r="BT699"/>
    </row>
    <row r="700" spans="47:72" ht="15" x14ac:dyDescent="0.25">
      <c r="AU700"/>
      <c r="AV700"/>
      <c r="AW700"/>
      <c r="AX700" s="29"/>
      <c r="AY700"/>
      <c r="AZ700"/>
      <c r="BA700"/>
      <c r="BB700"/>
      <c r="BC700"/>
      <c r="BD700"/>
      <c r="BE700"/>
      <c r="BF700"/>
      <c r="BG700"/>
      <c r="BH700"/>
      <c r="BI700"/>
      <c r="BJ700"/>
      <c r="BK700"/>
      <c r="BL700"/>
      <c r="BM700"/>
      <c r="BN700"/>
      <c r="BO700"/>
      <c r="BP700"/>
      <c r="BQ700"/>
      <c r="BR700"/>
      <c r="BS700"/>
      <c r="BT700"/>
    </row>
    <row r="701" spans="47:72" ht="15" x14ac:dyDescent="0.25">
      <c r="AU701"/>
      <c r="AV701"/>
      <c r="AW701"/>
      <c r="AX701" s="29"/>
      <c r="AY701"/>
      <c r="AZ701"/>
      <c r="BA701"/>
      <c r="BB701"/>
      <c r="BC701"/>
      <c r="BD701"/>
      <c r="BE701"/>
      <c r="BF701"/>
      <c r="BG701"/>
      <c r="BH701"/>
      <c r="BI701"/>
      <c r="BJ701"/>
      <c r="BK701"/>
      <c r="BL701"/>
      <c r="BM701"/>
      <c r="BN701"/>
      <c r="BO701"/>
      <c r="BP701"/>
      <c r="BQ701"/>
      <c r="BR701"/>
      <c r="BS701"/>
      <c r="BT701"/>
    </row>
    <row r="702" spans="47:72" ht="15" x14ac:dyDescent="0.25">
      <c r="AU702"/>
      <c r="AV702"/>
      <c r="AW702"/>
      <c r="AX702" s="29"/>
      <c r="AY702"/>
      <c r="AZ702"/>
      <c r="BA702"/>
      <c r="BB702"/>
      <c r="BC702"/>
      <c r="BD702"/>
      <c r="BE702"/>
      <c r="BF702"/>
      <c r="BG702"/>
      <c r="BH702"/>
      <c r="BI702"/>
      <c r="BJ702"/>
      <c r="BK702"/>
      <c r="BL702"/>
      <c r="BM702"/>
      <c r="BN702"/>
      <c r="BO702"/>
      <c r="BP702"/>
      <c r="BQ702"/>
      <c r="BR702"/>
      <c r="BS702"/>
      <c r="BT702"/>
    </row>
    <row r="703" spans="47:72" ht="15" x14ac:dyDescent="0.25">
      <c r="AU703"/>
      <c r="AV703"/>
      <c r="AW703"/>
      <c r="AX703" s="29"/>
      <c r="AY703"/>
      <c r="AZ703"/>
      <c r="BA703"/>
      <c r="BB703"/>
      <c r="BC703"/>
      <c r="BD703"/>
      <c r="BE703"/>
      <c r="BF703"/>
      <c r="BG703"/>
      <c r="BH703"/>
      <c r="BI703"/>
      <c r="BJ703"/>
      <c r="BK703"/>
      <c r="BL703"/>
      <c r="BM703"/>
      <c r="BN703"/>
      <c r="BO703"/>
      <c r="BP703"/>
      <c r="BQ703"/>
      <c r="BR703"/>
      <c r="BS703"/>
      <c r="BT703"/>
    </row>
    <row r="704" spans="47:72" ht="15" x14ac:dyDescent="0.25">
      <c r="AU704"/>
      <c r="AV704"/>
      <c r="AW704"/>
      <c r="AX704" s="29"/>
      <c r="AY704"/>
      <c r="AZ704"/>
      <c r="BA704"/>
      <c r="BB704"/>
      <c r="BC704"/>
      <c r="BD704"/>
      <c r="BE704"/>
      <c r="BF704"/>
      <c r="BG704"/>
      <c r="BH704"/>
      <c r="BI704"/>
      <c r="BJ704"/>
      <c r="BK704"/>
      <c r="BL704"/>
      <c r="BM704"/>
      <c r="BN704"/>
      <c r="BO704"/>
      <c r="BP704"/>
      <c r="BQ704"/>
      <c r="BR704"/>
      <c r="BS704"/>
      <c r="BT704"/>
    </row>
    <row r="705" spans="47:72" ht="15" x14ac:dyDescent="0.25">
      <c r="AU705"/>
      <c r="AV705"/>
      <c r="AW705"/>
      <c r="AX705" s="29"/>
      <c r="AY705"/>
      <c r="AZ705"/>
      <c r="BA705"/>
      <c r="BB705"/>
      <c r="BC705"/>
      <c r="BD705"/>
      <c r="BE705"/>
      <c r="BF705"/>
      <c r="BG705"/>
      <c r="BH705"/>
      <c r="BI705"/>
      <c r="BJ705"/>
      <c r="BK705"/>
      <c r="BL705"/>
      <c r="BM705"/>
      <c r="BN705"/>
      <c r="BO705"/>
      <c r="BP705"/>
      <c r="BQ705"/>
      <c r="BR705"/>
      <c r="BS705"/>
      <c r="BT705"/>
    </row>
    <row r="706" spans="47:72" ht="15" x14ac:dyDescent="0.25">
      <c r="AU706"/>
      <c r="AV706"/>
      <c r="AW706"/>
      <c r="AX706" s="29"/>
      <c r="AY706"/>
      <c r="AZ706"/>
      <c r="BA706"/>
      <c r="BB706"/>
      <c r="BC706"/>
      <c r="BD706"/>
      <c r="BE706"/>
      <c r="BF706"/>
      <c r="BG706"/>
      <c r="BH706"/>
      <c r="BI706"/>
      <c r="BJ706"/>
      <c r="BK706"/>
      <c r="BL706"/>
      <c r="BM706"/>
      <c r="BN706"/>
      <c r="BO706"/>
      <c r="BP706"/>
      <c r="BQ706"/>
      <c r="BR706"/>
      <c r="BS706"/>
      <c r="BT706"/>
    </row>
    <row r="707" spans="47:72" ht="15" x14ac:dyDescent="0.25">
      <c r="AU707"/>
      <c r="AV707"/>
      <c r="AW707"/>
      <c r="AX707" s="29"/>
      <c r="AY707"/>
      <c r="AZ707"/>
      <c r="BA707"/>
      <c r="BB707"/>
      <c r="BC707"/>
      <c r="BD707"/>
      <c r="BE707"/>
      <c r="BF707"/>
      <c r="BG707"/>
      <c r="BH707"/>
      <c r="BI707"/>
      <c r="BJ707"/>
      <c r="BK707"/>
      <c r="BL707"/>
      <c r="BM707"/>
      <c r="BN707"/>
      <c r="BO707"/>
      <c r="BP707"/>
      <c r="BQ707"/>
      <c r="BR707"/>
      <c r="BS707"/>
      <c r="BT707"/>
    </row>
    <row r="708" spans="47:72" ht="15" x14ac:dyDescent="0.25">
      <c r="AU708"/>
      <c r="AV708"/>
      <c r="AW708"/>
      <c r="AX708" s="29"/>
      <c r="AY708"/>
      <c r="AZ708"/>
      <c r="BA708"/>
      <c r="BB708"/>
      <c r="BC708"/>
      <c r="BD708"/>
      <c r="BE708"/>
      <c r="BF708"/>
      <c r="BG708"/>
      <c r="BH708"/>
      <c r="BI708"/>
      <c r="BJ708"/>
      <c r="BK708"/>
      <c r="BL708"/>
      <c r="BM708"/>
      <c r="BN708"/>
      <c r="BO708"/>
      <c r="BP708"/>
      <c r="BQ708"/>
      <c r="BR708"/>
      <c r="BS708"/>
      <c r="BT708"/>
    </row>
    <row r="709" spans="47:72" ht="15" x14ac:dyDescent="0.25">
      <c r="AU709"/>
      <c r="AV709"/>
      <c r="AW709"/>
      <c r="AX709" s="29"/>
      <c r="AY709"/>
      <c r="AZ709"/>
      <c r="BA709"/>
      <c r="BB709"/>
      <c r="BC709"/>
      <c r="BD709"/>
      <c r="BE709"/>
      <c r="BF709"/>
      <c r="BG709"/>
      <c r="BH709"/>
      <c r="BI709"/>
      <c r="BJ709"/>
      <c r="BK709"/>
      <c r="BL709"/>
      <c r="BM709"/>
      <c r="BN709"/>
      <c r="BO709"/>
      <c r="BP709"/>
      <c r="BQ709"/>
      <c r="BR709"/>
      <c r="BS709"/>
      <c r="BT709"/>
    </row>
    <row r="710" spans="47:72" ht="15" x14ac:dyDescent="0.25">
      <c r="AU710"/>
      <c r="AV710"/>
      <c r="AW710"/>
      <c r="AX710" s="29"/>
      <c r="AY710"/>
      <c r="AZ710"/>
      <c r="BA710"/>
      <c r="BB710"/>
      <c r="BC710"/>
      <c r="BD710"/>
      <c r="BE710"/>
      <c r="BF710"/>
      <c r="BG710"/>
      <c r="BH710"/>
      <c r="BI710"/>
      <c r="BJ710"/>
      <c r="BK710"/>
      <c r="BL710"/>
      <c r="BM710"/>
      <c r="BN710"/>
      <c r="BO710"/>
      <c r="BP710"/>
      <c r="BQ710"/>
      <c r="BR710"/>
      <c r="BS710"/>
      <c r="BT710"/>
    </row>
    <row r="711" spans="47:72" ht="15" x14ac:dyDescent="0.25">
      <c r="AU711"/>
      <c r="AV711"/>
      <c r="AW711"/>
      <c r="AX711" s="29"/>
      <c r="AY711"/>
      <c r="AZ711"/>
      <c r="BA711"/>
      <c r="BB711"/>
      <c r="BC711"/>
      <c r="BD711"/>
      <c r="BE711"/>
      <c r="BF711"/>
      <c r="BG711"/>
      <c r="BH711"/>
      <c r="BI711"/>
      <c r="BJ711"/>
      <c r="BK711"/>
      <c r="BL711"/>
      <c r="BM711"/>
      <c r="BN711"/>
      <c r="BO711"/>
      <c r="BP711"/>
      <c r="BQ711"/>
      <c r="BR711"/>
      <c r="BS711"/>
      <c r="BT711"/>
    </row>
    <row r="712" spans="47:72" ht="15" x14ac:dyDescent="0.25">
      <c r="AU712"/>
      <c r="AV712"/>
      <c r="AW712"/>
      <c r="AX712" s="29"/>
      <c r="AY712"/>
      <c r="AZ712"/>
      <c r="BA712"/>
      <c r="BB712"/>
      <c r="BC712"/>
      <c r="BD712"/>
      <c r="BE712"/>
      <c r="BF712"/>
      <c r="BG712"/>
      <c r="BH712"/>
      <c r="BI712"/>
      <c r="BJ712"/>
      <c r="BK712"/>
      <c r="BL712"/>
      <c r="BM712"/>
      <c r="BN712"/>
      <c r="BO712"/>
      <c r="BP712"/>
      <c r="BQ712"/>
      <c r="BR712"/>
      <c r="BS712"/>
      <c r="BT712"/>
    </row>
    <row r="713" spans="47:72" ht="15" x14ac:dyDescent="0.25">
      <c r="AU713"/>
      <c r="AV713"/>
      <c r="AW713"/>
      <c r="AX713" s="29"/>
      <c r="AY713"/>
      <c r="AZ713"/>
      <c r="BA713"/>
      <c r="BB713"/>
      <c r="BC713"/>
      <c r="BD713"/>
      <c r="BE713"/>
      <c r="BF713"/>
      <c r="BG713"/>
      <c r="BH713"/>
      <c r="BI713"/>
      <c r="BJ713"/>
      <c r="BK713"/>
      <c r="BL713"/>
      <c r="BM713"/>
      <c r="BN713"/>
      <c r="BO713"/>
      <c r="BP713"/>
      <c r="BQ713"/>
      <c r="BR713"/>
      <c r="BS713"/>
      <c r="BT713"/>
    </row>
    <row r="714" spans="47:72" ht="15" x14ac:dyDescent="0.25">
      <c r="AU714"/>
      <c r="AV714"/>
      <c r="AW714"/>
      <c r="AX714" s="29"/>
      <c r="AY714"/>
      <c r="AZ714"/>
      <c r="BA714"/>
      <c r="BB714"/>
      <c r="BC714"/>
      <c r="BD714"/>
      <c r="BE714"/>
      <c r="BF714"/>
      <c r="BG714"/>
      <c r="BH714"/>
      <c r="BI714"/>
      <c r="BJ714"/>
      <c r="BK714"/>
      <c r="BL714"/>
      <c r="BM714"/>
      <c r="BN714"/>
      <c r="BO714"/>
      <c r="BP714"/>
      <c r="BQ714"/>
      <c r="BR714"/>
      <c r="BS714"/>
      <c r="BT714"/>
    </row>
    <row r="715" spans="47:72" ht="15" x14ac:dyDescent="0.25">
      <c r="AU715"/>
      <c r="AV715"/>
      <c r="AW715"/>
      <c r="AX715" s="29"/>
      <c r="AY715"/>
      <c r="AZ715"/>
      <c r="BA715"/>
      <c r="BB715"/>
      <c r="BC715"/>
      <c r="BD715"/>
      <c r="BE715"/>
      <c r="BF715"/>
      <c r="BG715"/>
      <c r="BH715"/>
      <c r="BI715"/>
      <c r="BJ715"/>
      <c r="BK715"/>
      <c r="BL715"/>
      <c r="BM715"/>
      <c r="BN715"/>
      <c r="BO715"/>
      <c r="BP715"/>
      <c r="BQ715"/>
      <c r="BR715"/>
      <c r="BS715"/>
      <c r="BT715"/>
    </row>
    <row r="716" spans="47:72" ht="15" x14ac:dyDescent="0.25">
      <c r="AU716"/>
      <c r="AV716"/>
      <c r="AW716"/>
      <c r="AX716" s="29"/>
      <c r="AY716"/>
      <c r="AZ716"/>
      <c r="BA716"/>
      <c r="BB716"/>
      <c r="BC716"/>
      <c r="BD716"/>
      <c r="BE716"/>
      <c r="BF716"/>
      <c r="BG716"/>
      <c r="BH716"/>
      <c r="BI716"/>
      <c r="BJ716"/>
      <c r="BK716"/>
      <c r="BL716"/>
      <c r="BM716"/>
      <c r="BN716"/>
      <c r="BO716"/>
      <c r="BP716"/>
      <c r="BQ716"/>
      <c r="BR716"/>
      <c r="BS716"/>
      <c r="BT716"/>
    </row>
    <row r="717" spans="47:72" ht="15" x14ac:dyDescent="0.25">
      <c r="AU717"/>
      <c r="AV717"/>
      <c r="AW717"/>
      <c r="AX717" s="29"/>
      <c r="AY717"/>
      <c r="AZ717"/>
      <c r="BA717"/>
      <c r="BB717"/>
      <c r="BC717"/>
      <c r="BD717"/>
      <c r="BE717"/>
      <c r="BF717"/>
      <c r="BG717"/>
      <c r="BH717"/>
      <c r="BI717"/>
      <c r="BJ717"/>
      <c r="BK717"/>
      <c r="BL717"/>
      <c r="BM717"/>
      <c r="BN717"/>
      <c r="BO717"/>
      <c r="BP717"/>
      <c r="BQ717"/>
      <c r="BR717"/>
      <c r="BS717"/>
      <c r="BT717"/>
    </row>
    <row r="718" spans="47:72" ht="15" x14ac:dyDescent="0.25">
      <c r="AU718"/>
      <c r="AV718"/>
      <c r="AW718"/>
      <c r="AX718" s="29"/>
      <c r="AY718"/>
      <c r="AZ718"/>
      <c r="BA718"/>
      <c r="BB718"/>
      <c r="BC718"/>
      <c r="BD718"/>
      <c r="BE718"/>
      <c r="BF718"/>
      <c r="BG718"/>
      <c r="BH718"/>
      <c r="BI718"/>
      <c r="BJ718"/>
      <c r="BK718"/>
      <c r="BL718"/>
      <c r="BM718"/>
      <c r="BN718"/>
      <c r="BO718"/>
      <c r="BP718"/>
      <c r="BQ718"/>
      <c r="BR718"/>
      <c r="BS718"/>
      <c r="BT718"/>
    </row>
    <row r="719" spans="47:72" ht="15" x14ac:dyDescent="0.25">
      <c r="AU719"/>
      <c r="AV719"/>
      <c r="AW719"/>
      <c r="AX719" s="29"/>
      <c r="AY719"/>
      <c r="AZ719"/>
      <c r="BA719"/>
      <c r="BB719"/>
      <c r="BC719"/>
      <c r="BD719"/>
      <c r="BE719"/>
      <c r="BF719"/>
      <c r="BG719"/>
      <c r="BH719"/>
      <c r="BI719"/>
      <c r="BJ719"/>
      <c r="BK719"/>
      <c r="BL719"/>
      <c r="BM719"/>
      <c r="BN719"/>
      <c r="BO719"/>
      <c r="BP719"/>
      <c r="BQ719"/>
      <c r="BR719"/>
      <c r="BS719"/>
      <c r="BT719"/>
    </row>
    <row r="720" spans="47:72" ht="15" x14ac:dyDescent="0.25">
      <c r="AU720"/>
      <c r="AV720"/>
      <c r="AW720"/>
      <c r="AX720" s="29"/>
      <c r="AY720"/>
      <c r="AZ720"/>
      <c r="BA720"/>
      <c r="BB720"/>
      <c r="BC720"/>
      <c r="BD720"/>
      <c r="BE720"/>
      <c r="BF720"/>
      <c r="BG720"/>
      <c r="BH720"/>
      <c r="BI720"/>
      <c r="BJ720"/>
      <c r="BK720"/>
      <c r="BL720"/>
      <c r="BM720"/>
      <c r="BN720"/>
      <c r="BO720"/>
      <c r="BP720"/>
      <c r="BQ720"/>
      <c r="BR720"/>
      <c r="BS720"/>
      <c r="BT720"/>
    </row>
    <row r="721" spans="47:72" ht="15" x14ac:dyDescent="0.25">
      <c r="AU721"/>
      <c r="AV721"/>
      <c r="AW721"/>
      <c r="AX721" s="29"/>
      <c r="AY721"/>
      <c r="AZ721"/>
      <c r="BA721"/>
      <c r="BB721"/>
      <c r="BC721"/>
      <c r="BD721"/>
      <c r="BE721"/>
      <c r="BF721"/>
      <c r="BG721"/>
      <c r="BH721"/>
      <c r="BI721"/>
      <c r="BJ721"/>
      <c r="BK721"/>
      <c r="BL721"/>
      <c r="BM721"/>
      <c r="BN721"/>
      <c r="BO721"/>
      <c r="BP721"/>
      <c r="BQ721"/>
      <c r="BR721"/>
      <c r="BS721"/>
      <c r="BT721"/>
    </row>
    <row r="722" spans="47:72" ht="15" x14ac:dyDescent="0.25">
      <c r="AU722"/>
      <c r="AV722"/>
      <c r="AW722"/>
      <c r="AX722" s="29"/>
      <c r="AY722"/>
      <c r="AZ722"/>
      <c r="BA722"/>
      <c r="BB722"/>
      <c r="BC722"/>
      <c r="BD722"/>
      <c r="BE722"/>
      <c r="BF722"/>
      <c r="BG722"/>
      <c r="BH722"/>
      <c r="BI722"/>
      <c r="BJ722"/>
      <c r="BK722"/>
      <c r="BL722"/>
      <c r="BM722"/>
      <c r="BN722"/>
      <c r="BO722"/>
      <c r="BP722"/>
      <c r="BQ722"/>
      <c r="BR722"/>
      <c r="BS722"/>
      <c r="BT722"/>
    </row>
    <row r="723" spans="47:72" ht="15" x14ac:dyDescent="0.25">
      <c r="AU723"/>
      <c r="AV723"/>
      <c r="AW723"/>
      <c r="AX723" s="29"/>
      <c r="AY723"/>
      <c r="AZ723"/>
      <c r="BA723"/>
      <c r="BB723"/>
      <c r="BC723"/>
      <c r="BD723"/>
      <c r="BE723"/>
      <c r="BF723"/>
      <c r="BG723"/>
      <c r="BH723"/>
      <c r="BI723"/>
      <c r="BJ723"/>
      <c r="BK723"/>
      <c r="BL723"/>
      <c r="BM723"/>
      <c r="BN723"/>
      <c r="BO723"/>
      <c r="BP723"/>
      <c r="BQ723"/>
      <c r="BR723"/>
      <c r="BS723"/>
      <c r="BT723"/>
    </row>
    <row r="724" spans="47:72" ht="15" x14ac:dyDescent="0.25">
      <c r="AU724"/>
      <c r="AV724"/>
      <c r="AW724"/>
      <c r="AX724"/>
      <c r="AY724"/>
      <c r="AZ724"/>
      <c r="BA724"/>
      <c r="BB724"/>
      <c r="BC724"/>
      <c r="BD724"/>
      <c r="BE724"/>
      <c r="BF724"/>
      <c r="BG724"/>
      <c r="BH724"/>
      <c r="BI724"/>
      <c r="BJ724"/>
      <c r="BK724"/>
      <c r="BL724"/>
      <c r="BM724"/>
      <c r="BN724"/>
      <c r="BO724"/>
      <c r="BP724"/>
      <c r="BQ724"/>
      <c r="BR724"/>
      <c r="BS724"/>
      <c r="BT724"/>
    </row>
    <row r="725" spans="47:72" ht="15" x14ac:dyDescent="0.25">
      <c r="AU725"/>
      <c r="AV725"/>
      <c r="AW725"/>
      <c r="AX725"/>
      <c r="AY725"/>
      <c r="AZ725"/>
      <c r="BA725"/>
      <c r="BB725"/>
      <c r="BC725"/>
      <c r="BD725"/>
      <c r="BE725"/>
      <c r="BF725"/>
      <c r="BG725"/>
      <c r="BH725"/>
      <c r="BI725"/>
      <c r="BJ725"/>
      <c r="BK725"/>
      <c r="BL725"/>
      <c r="BM725"/>
      <c r="BN725"/>
      <c r="BO725"/>
      <c r="BP725"/>
      <c r="BQ725"/>
      <c r="BR725"/>
      <c r="BS725"/>
      <c r="BT725"/>
    </row>
    <row r="726" spans="47:72" ht="15" x14ac:dyDescent="0.25">
      <c r="AU726"/>
      <c r="AV726"/>
      <c r="AW726"/>
      <c r="AX726"/>
      <c r="AY726"/>
      <c r="AZ726"/>
      <c r="BA726"/>
      <c r="BB726"/>
      <c r="BC726"/>
      <c r="BD726"/>
      <c r="BE726"/>
      <c r="BF726"/>
      <c r="BG726"/>
      <c r="BH726"/>
      <c r="BI726"/>
      <c r="BJ726"/>
      <c r="BK726"/>
      <c r="BL726"/>
      <c r="BM726"/>
      <c r="BN726"/>
      <c r="BO726"/>
      <c r="BP726"/>
      <c r="BQ726"/>
      <c r="BR726"/>
      <c r="BS726"/>
      <c r="BT726"/>
    </row>
    <row r="727" spans="47:72" ht="15" x14ac:dyDescent="0.25">
      <c r="AU727"/>
      <c r="AV727"/>
      <c r="AW727"/>
      <c r="AX727"/>
      <c r="AY727"/>
      <c r="AZ727"/>
      <c r="BA727"/>
      <c r="BB727"/>
      <c r="BC727"/>
      <c r="BD727"/>
      <c r="BE727"/>
      <c r="BF727"/>
      <c r="BG727"/>
      <c r="BH727"/>
      <c r="BI727"/>
      <c r="BJ727"/>
      <c r="BK727"/>
      <c r="BL727"/>
      <c r="BM727"/>
      <c r="BN727"/>
      <c r="BO727"/>
      <c r="BP727"/>
      <c r="BQ727"/>
      <c r="BR727"/>
      <c r="BS727"/>
      <c r="BT727"/>
    </row>
    <row r="728" spans="47:72" ht="15" x14ac:dyDescent="0.25">
      <c r="AU728"/>
      <c r="AV728"/>
      <c r="AW728"/>
      <c r="AX728"/>
      <c r="AY728"/>
      <c r="AZ728"/>
      <c r="BA728"/>
      <c r="BB728"/>
      <c r="BC728"/>
      <c r="BD728"/>
      <c r="BE728"/>
      <c r="BF728"/>
      <c r="BG728"/>
      <c r="BH728"/>
      <c r="BI728"/>
      <c r="BJ728"/>
      <c r="BK728"/>
      <c r="BL728"/>
      <c r="BM728"/>
      <c r="BN728"/>
      <c r="BO728"/>
      <c r="BP728"/>
      <c r="BQ728"/>
      <c r="BR728"/>
      <c r="BS728"/>
      <c r="BT728"/>
    </row>
    <row r="729" spans="47:72" ht="15" x14ac:dyDescent="0.25">
      <c r="AU729"/>
      <c r="AV729"/>
      <c r="AW729"/>
      <c r="AX729"/>
      <c r="AY729"/>
      <c r="AZ729"/>
      <c r="BA729"/>
      <c r="BB729"/>
      <c r="BC729"/>
      <c r="BD729"/>
      <c r="BE729"/>
      <c r="BF729"/>
      <c r="BG729"/>
      <c r="BH729"/>
      <c r="BI729"/>
      <c r="BJ729"/>
      <c r="BK729"/>
      <c r="BL729"/>
      <c r="BM729"/>
      <c r="BN729"/>
      <c r="BO729"/>
      <c r="BP729"/>
      <c r="BQ729"/>
      <c r="BR729"/>
      <c r="BS729"/>
      <c r="BT729"/>
    </row>
    <row r="730" spans="47:72" ht="15" x14ac:dyDescent="0.25">
      <c r="AU730"/>
      <c r="AV730"/>
      <c r="AW730"/>
      <c r="AX730"/>
      <c r="AY730"/>
      <c r="AZ730"/>
      <c r="BA730"/>
      <c r="BB730"/>
      <c r="BC730"/>
      <c r="BD730"/>
      <c r="BE730"/>
      <c r="BF730"/>
      <c r="BG730"/>
      <c r="BH730"/>
      <c r="BI730"/>
      <c r="BJ730"/>
      <c r="BK730"/>
      <c r="BL730"/>
      <c r="BM730"/>
      <c r="BN730"/>
      <c r="BO730"/>
      <c r="BP730"/>
      <c r="BQ730"/>
      <c r="BR730"/>
      <c r="BS730"/>
      <c r="BT730"/>
    </row>
    <row r="731" spans="47:72" ht="15" x14ac:dyDescent="0.25">
      <c r="AU731"/>
      <c r="AV731"/>
      <c r="AW731"/>
      <c r="AX731"/>
      <c r="AY731"/>
      <c r="AZ731"/>
      <c r="BA731"/>
      <c r="BB731"/>
      <c r="BC731"/>
      <c r="BD731"/>
      <c r="BE731"/>
      <c r="BF731"/>
      <c r="BG731"/>
      <c r="BH731"/>
      <c r="BI731"/>
      <c r="BJ731"/>
      <c r="BK731"/>
      <c r="BL731"/>
      <c r="BM731"/>
      <c r="BN731"/>
      <c r="BO731"/>
      <c r="BP731"/>
      <c r="BQ731"/>
      <c r="BR731"/>
      <c r="BS731"/>
      <c r="BT731"/>
    </row>
    <row r="732" spans="47:72" ht="15" x14ac:dyDescent="0.25">
      <c r="AU732"/>
      <c r="AV732"/>
      <c r="AW732"/>
      <c r="AX732"/>
      <c r="AY732"/>
      <c r="AZ732"/>
      <c r="BA732"/>
      <c r="BB732"/>
      <c r="BC732"/>
      <c r="BD732"/>
      <c r="BE732"/>
      <c r="BF732"/>
      <c r="BG732"/>
      <c r="BH732"/>
      <c r="BI732"/>
      <c r="BJ732"/>
      <c r="BK732"/>
      <c r="BL732"/>
      <c r="BM732"/>
      <c r="BN732"/>
      <c r="BO732"/>
      <c r="BP732"/>
      <c r="BQ732"/>
      <c r="BR732"/>
      <c r="BS732"/>
      <c r="BT732"/>
    </row>
    <row r="733" spans="47:72" ht="15" x14ac:dyDescent="0.25">
      <c r="AU733"/>
      <c r="AV733"/>
      <c r="AW733"/>
      <c r="AX733"/>
      <c r="AY733"/>
      <c r="AZ733"/>
      <c r="BA733"/>
      <c r="BB733"/>
      <c r="BC733"/>
      <c r="BD733"/>
      <c r="BE733"/>
      <c r="BF733"/>
      <c r="BG733"/>
      <c r="BH733"/>
      <c r="BI733"/>
      <c r="BJ733"/>
      <c r="BK733"/>
      <c r="BL733"/>
      <c r="BM733"/>
      <c r="BN733"/>
      <c r="BO733"/>
      <c r="BP733"/>
      <c r="BQ733"/>
      <c r="BR733"/>
      <c r="BS733"/>
      <c r="BT733"/>
    </row>
    <row r="734" spans="47:72" ht="15" x14ac:dyDescent="0.25">
      <c r="AU734"/>
      <c r="AV734"/>
      <c r="AW734"/>
      <c r="AX734"/>
      <c r="AY734"/>
      <c r="AZ734"/>
      <c r="BA734"/>
      <c r="BB734"/>
      <c r="BC734"/>
      <c r="BD734"/>
      <c r="BE734"/>
      <c r="BF734"/>
      <c r="BG734"/>
      <c r="BH734"/>
      <c r="BI734"/>
      <c r="BJ734"/>
      <c r="BK734"/>
      <c r="BL734"/>
      <c r="BM734"/>
      <c r="BN734"/>
      <c r="BO734"/>
      <c r="BP734"/>
      <c r="BQ734"/>
      <c r="BR734"/>
      <c r="BS734"/>
      <c r="BT734"/>
    </row>
    <row r="735" spans="47:72" ht="15" x14ac:dyDescent="0.25">
      <c r="AU735"/>
      <c r="AV735"/>
      <c r="AW735"/>
      <c r="AX735"/>
      <c r="AY735"/>
      <c r="AZ735"/>
      <c r="BA735"/>
      <c r="BB735"/>
      <c r="BC735"/>
      <c r="BD735"/>
      <c r="BE735"/>
      <c r="BF735"/>
      <c r="BG735"/>
      <c r="BH735"/>
      <c r="BI735"/>
      <c r="BJ735"/>
      <c r="BK735"/>
      <c r="BL735"/>
      <c r="BM735"/>
      <c r="BN735"/>
      <c r="BO735"/>
      <c r="BP735"/>
      <c r="BQ735"/>
      <c r="BR735"/>
      <c r="BS735"/>
      <c r="BT735"/>
    </row>
    <row r="736" spans="47:72" ht="15" x14ac:dyDescent="0.25">
      <c r="AU736"/>
      <c r="AV736"/>
      <c r="AW736"/>
      <c r="AX736"/>
      <c r="AY736"/>
      <c r="AZ736"/>
      <c r="BA736"/>
      <c r="BB736"/>
      <c r="BC736"/>
      <c r="BD736"/>
      <c r="BE736"/>
      <c r="BF736"/>
      <c r="BG736"/>
      <c r="BH736"/>
      <c r="BI736"/>
      <c r="BJ736"/>
      <c r="BK736"/>
      <c r="BL736"/>
      <c r="BM736"/>
      <c r="BN736"/>
      <c r="BO736"/>
      <c r="BP736"/>
      <c r="BQ736"/>
      <c r="BR736"/>
      <c r="BS736"/>
      <c r="BT736"/>
    </row>
    <row r="737" spans="47:72" ht="15" x14ac:dyDescent="0.25">
      <c r="AU737"/>
      <c r="AV737"/>
      <c r="AW737"/>
      <c r="AX737"/>
      <c r="AY737"/>
      <c r="AZ737"/>
      <c r="BA737"/>
      <c r="BB737"/>
      <c r="BC737"/>
      <c r="BD737"/>
      <c r="BE737"/>
      <c r="BF737"/>
      <c r="BG737"/>
      <c r="BH737"/>
      <c r="BI737"/>
      <c r="BJ737"/>
      <c r="BK737"/>
      <c r="BL737"/>
      <c r="BM737"/>
      <c r="BN737"/>
      <c r="BO737"/>
      <c r="BP737"/>
      <c r="BQ737"/>
      <c r="BR737"/>
      <c r="BS737"/>
      <c r="BT737"/>
    </row>
    <row r="738" spans="47:72" ht="15" x14ac:dyDescent="0.25">
      <c r="AU738"/>
      <c r="AV738"/>
      <c r="AW738"/>
      <c r="AX738"/>
      <c r="AY738"/>
      <c r="AZ738"/>
      <c r="BA738"/>
      <c r="BB738"/>
      <c r="BC738"/>
      <c r="BD738"/>
      <c r="BE738"/>
      <c r="BF738"/>
      <c r="BG738"/>
      <c r="BH738"/>
      <c r="BI738"/>
      <c r="BJ738"/>
      <c r="BK738"/>
      <c r="BL738"/>
      <c r="BM738"/>
      <c r="BN738"/>
      <c r="BO738"/>
      <c r="BP738"/>
      <c r="BQ738"/>
      <c r="BR738"/>
      <c r="BS738"/>
      <c r="BT738"/>
    </row>
    <row r="739" spans="47:72" ht="15" x14ac:dyDescent="0.25">
      <c r="AU739"/>
      <c r="AV739"/>
      <c r="AW739"/>
      <c r="AX739"/>
      <c r="AY739"/>
      <c r="AZ739"/>
      <c r="BA739"/>
      <c r="BB739"/>
      <c r="BC739"/>
      <c r="BD739"/>
      <c r="BE739"/>
      <c r="BF739"/>
      <c r="BG739"/>
      <c r="BH739"/>
      <c r="BI739"/>
      <c r="BJ739"/>
      <c r="BK739"/>
      <c r="BL739"/>
      <c r="BM739"/>
      <c r="BN739"/>
      <c r="BO739"/>
      <c r="BP739"/>
      <c r="BQ739"/>
      <c r="BR739"/>
      <c r="BS739"/>
      <c r="BT739"/>
    </row>
    <row r="740" spans="47:72" ht="15" x14ac:dyDescent="0.25">
      <c r="AU740"/>
      <c r="AV740"/>
      <c r="AW740"/>
      <c r="AX740"/>
      <c r="AY740"/>
      <c r="AZ740"/>
      <c r="BA740"/>
      <c r="BB740"/>
      <c r="BC740"/>
      <c r="BD740"/>
      <c r="BE740"/>
      <c r="BF740"/>
      <c r="BG740"/>
      <c r="BH740"/>
      <c r="BI740"/>
      <c r="BJ740"/>
      <c r="BK740"/>
      <c r="BL740"/>
      <c r="BM740"/>
      <c r="BN740"/>
      <c r="BO740"/>
      <c r="BP740"/>
      <c r="BQ740"/>
      <c r="BR740"/>
      <c r="BS740"/>
      <c r="BT740"/>
    </row>
    <row r="741" spans="47:72" ht="15" x14ac:dyDescent="0.25">
      <c r="AU741"/>
      <c r="AV741"/>
      <c r="AW741"/>
      <c r="AX741"/>
      <c r="AY741"/>
      <c r="AZ741"/>
      <c r="BA741"/>
      <c r="BB741"/>
      <c r="BC741"/>
      <c r="BD741"/>
      <c r="BE741"/>
      <c r="BF741"/>
      <c r="BG741"/>
      <c r="BH741"/>
      <c r="BI741"/>
      <c r="BJ741"/>
      <c r="BK741"/>
      <c r="BL741"/>
      <c r="BM741"/>
      <c r="BN741"/>
      <c r="BO741"/>
      <c r="BP741"/>
      <c r="BQ741"/>
      <c r="BR741"/>
      <c r="BS741"/>
      <c r="BT741"/>
    </row>
    <row r="742" spans="47:72" ht="15" x14ac:dyDescent="0.25">
      <c r="AU742"/>
      <c r="AV742"/>
      <c r="AW742"/>
      <c r="AX742"/>
      <c r="AY742"/>
      <c r="AZ742"/>
      <c r="BA742"/>
      <c r="BB742"/>
      <c r="BC742"/>
      <c r="BD742"/>
      <c r="BE742"/>
      <c r="BF742"/>
      <c r="BG742"/>
      <c r="BH742"/>
      <c r="BI742"/>
      <c r="BJ742"/>
      <c r="BK742"/>
      <c r="BL742"/>
      <c r="BM742"/>
      <c r="BN742"/>
      <c r="BO742"/>
      <c r="BP742"/>
      <c r="BQ742"/>
      <c r="BR742"/>
      <c r="BS742"/>
      <c r="BT742"/>
    </row>
    <row r="743" spans="47:72" ht="15" x14ac:dyDescent="0.25">
      <c r="AU743"/>
      <c r="AV743"/>
      <c r="AW743"/>
      <c r="AX743"/>
      <c r="AY743"/>
      <c r="AZ743"/>
      <c r="BA743"/>
      <c r="BB743"/>
      <c r="BC743"/>
      <c r="BD743"/>
      <c r="BE743"/>
      <c r="BF743"/>
      <c r="BG743"/>
      <c r="BH743"/>
      <c r="BI743"/>
      <c r="BJ743"/>
      <c r="BK743"/>
      <c r="BL743"/>
      <c r="BM743"/>
      <c r="BN743"/>
      <c r="BO743"/>
      <c r="BP743"/>
      <c r="BQ743"/>
      <c r="BR743"/>
      <c r="BS743"/>
      <c r="BT743"/>
    </row>
    <row r="744" spans="47:72" ht="15" x14ac:dyDescent="0.25">
      <c r="AU744"/>
      <c r="AV744"/>
      <c r="AW744"/>
      <c r="AX744"/>
      <c r="AY744"/>
      <c r="AZ744"/>
      <c r="BA744"/>
      <c r="BB744"/>
      <c r="BC744"/>
      <c r="BD744"/>
      <c r="BE744"/>
      <c r="BF744"/>
      <c r="BG744"/>
      <c r="BH744"/>
      <c r="BI744"/>
      <c r="BJ744"/>
      <c r="BK744"/>
      <c r="BL744"/>
      <c r="BM744"/>
      <c r="BN744"/>
      <c r="BO744"/>
      <c r="BP744"/>
      <c r="BQ744"/>
      <c r="BR744"/>
      <c r="BS744"/>
      <c r="BT744"/>
    </row>
    <row r="745" spans="47:72" ht="15" x14ac:dyDescent="0.25">
      <c r="AU745"/>
      <c r="AV745"/>
      <c r="AW745"/>
      <c r="AX745"/>
      <c r="AY745"/>
      <c r="AZ745"/>
      <c r="BA745"/>
      <c r="BB745"/>
      <c r="BC745"/>
      <c r="BD745"/>
      <c r="BE745"/>
      <c r="BF745"/>
      <c r="BG745"/>
      <c r="BH745"/>
      <c r="BI745"/>
      <c r="BJ745"/>
      <c r="BK745"/>
      <c r="BL745"/>
      <c r="BM745"/>
      <c r="BN745"/>
      <c r="BO745"/>
      <c r="BP745"/>
      <c r="BQ745"/>
      <c r="BR745"/>
      <c r="BS745"/>
      <c r="BT745"/>
    </row>
    <row r="746" spans="47:72" ht="15" x14ac:dyDescent="0.25">
      <c r="AU746"/>
      <c r="AV746"/>
      <c r="AW746"/>
      <c r="AX746"/>
      <c r="AY746"/>
      <c r="AZ746"/>
      <c r="BA746"/>
      <c r="BB746"/>
      <c r="BC746"/>
      <c r="BD746"/>
      <c r="BE746"/>
      <c r="BF746"/>
      <c r="BG746"/>
      <c r="BH746"/>
      <c r="BI746"/>
      <c r="BJ746"/>
      <c r="BK746"/>
      <c r="BL746"/>
      <c r="BM746"/>
      <c r="BN746"/>
      <c r="BO746"/>
      <c r="BP746"/>
      <c r="BQ746"/>
      <c r="BR746"/>
      <c r="BS746"/>
      <c r="BT746"/>
    </row>
    <row r="747" spans="47:72" ht="15" x14ac:dyDescent="0.25">
      <c r="AU747"/>
      <c r="AV747"/>
      <c r="AW747"/>
      <c r="AX747"/>
      <c r="AY747"/>
      <c r="AZ747"/>
      <c r="BA747"/>
      <c r="BB747"/>
      <c r="BC747"/>
      <c r="BD747"/>
      <c r="BE747"/>
      <c r="BF747"/>
      <c r="BG747"/>
      <c r="BH747"/>
      <c r="BI747"/>
      <c r="BJ747"/>
      <c r="BK747"/>
      <c r="BL747"/>
      <c r="BM747"/>
      <c r="BN747"/>
      <c r="BO747"/>
      <c r="BP747"/>
      <c r="BQ747"/>
      <c r="BR747"/>
      <c r="BS747"/>
      <c r="BT747"/>
    </row>
    <row r="748" spans="47:72" ht="15" x14ac:dyDescent="0.25">
      <c r="AU748"/>
      <c r="AV748"/>
      <c r="AW748"/>
      <c r="AX748"/>
      <c r="AY748"/>
      <c r="AZ748"/>
      <c r="BA748"/>
      <c r="BB748"/>
      <c r="BC748"/>
      <c r="BD748"/>
      <c r="BE748"/>
      <c r="BF748"/>
      <c r="BG748"/>
      <c r="BH748"/>
      <c r="BI748"/>
      <c r="BJ748"/>
      <c r="BK748"/>
      <c r="BL748"/>
      <c r="BM748"/>
      <c r="BN748"/>
      <c r="BO748"/>
      <c r="BP748"/>
      <c r="BQ748"/>
      <c r="BR748"/>
      <c r="BS748"/>
      <c r="BT748"/>
    </row>
    <row r="749" spans="47:72" ht="15" x14ac:dyDescent="0.25">
      <c r="AU749"/>
      <c r="AV749"/>
      <c r="AW749"/>
      <c r="AX749"/>
      <c r="AY749"/>
      <c r="AZ749"/>
      <c r="BA749"/>
      <c r="BB749"/>
      <c r="BC749"/>
      <c r="BD749"/>
      <c r="BE749"/>
      <c r="BF749"/>
      <c r="BG749"/>
      <c r="BH749"/>
      <c r="BI749"/>
      <c r="BJ749"/>
      <c r="BK749"/>
      <c r="BL749"/>
      <c r="BM749"/>
      <c r="BN749"/>
      <c r="BO749"/>
      <c r="BP749"/>
      <c r="BQ749"/>
      <c r="BR749"/>
      <c r="BS749"/>
      <c r="BT749"/>
    </row>
    <row r="750" spans="47:72" ht="15" x14ac:dyDescent="0.25">
      <c r="AU750"/>
      <c r="AV750"/>
      <c r="AW750"/>
      <c r="AX750"/>
      <c r="AY750"/>
      <c r="AZ750"/>
      <c r="BA750"/>
      <c r="BB750"/>
      <c r="BC750"/>
      <c r="BD750"/>
      <c r="BE750"/>
      <c r="BF750"/>
      <c r="BG750"/>
      <c r="BH750"/>
      <c r="BI750"/>
      <c r="BJ750"/>
      <c r="BK750"/>
      <c r="BL750"/>
      <c r="BM750"/>
      <c r="BN750"/>
      <c r="BO750"/>
      <c r="BP750"/>
      <c r="BQ750"/>
      <c r="BR750"/>
      <c r="BS750"/>
      <c r="BT750"/>
    </row>
    <row r="751" spans="47:72" ht="15" x14ac:dyDescent="0.25">
      <c r="AU751"/>
      <c r="AV751"/>
      <c r="AW751"/>
      <c r="AX751"/>
      <c r="AY751"/>
      <c r="AZ751"/>
      <c r="BA751"/>
      <c r="BB751"/>
      <c r="BC751"/>
      <c r="BD751"/>
      <c r="BE751"/>
      <c r="BF751"/>
      <c r="BG751"/>
      <c r="BH751"/>
      <c r="BI751"/>
      <c r="BJ751"/>
      <c r="BK751"/>
      <c r="BL751"/>
      <c r="BM751"/>
      <c r="BN751"/>
      <c r="BO751"/>
      <c r="BP751"/>
      <c r="BQ751"/>
      <c r="BR751"/>
      <c r="BS751"/>
      <c r="BT751"/>
    </row>
    <row r="752" spans="47:72" ht="15" x14ac:dyDescent="0.25">
      <c r="AU752"/>
      <c r="AV752"/>
      <c r="AW752"/>
      <c r="AX752"/>
      <c r="AY752"/>
      <c r="AZ752"/>
      <c r="BA752"/>
      <c r="BB752"/>
      <c r="BC752"/>
      <c r="BD752"/>
      <c r="BE752"/>
      <c r="BF752"/>
      <c r="BG752"/>
      <c r="BH752"/>
      <c r="BI752"/>
      <c r="BJ752"/>
      <c r="BK752"/>
      <c r="BL752"/>
      <c r="BM752"/>
      <c r="BN752"/>
      <c r="BO752"/>
      <c r="BP752"/>
      <c r="BQ752"/>
      <c r="BR752"/>
      <c r="BS752"/>
      <c r="BT752"/>
    </row>
    <row r="753" spans="47:72" ht="15" x14ac:dyDescent="0.25">
      <c r="AU753"/>
      <c r="AV753"/>
      <c r="AW753"/>
      <c r="AX753"/>
      <c r="AY753"/>
      <c r="AZ753"/>
      <c r="BA753"/>
      <c r="BB753"/>
      <c r="BC753"/>
      <c r="BD753"/>
      <c r="BE753"/>
      <c r="BF753"/>
      <c r="BG753"/>
      <c r="BH753"/>
      <c r="BI753"/>
      <c r="BJ753"/>
      <c r="BK753"/>
      <c r="BL753"/>
      <c r="BM753"/>
      <c r="BN753"/>
      <c r="BO753"/>
      <c r="BP753"/>
      <c r="BQ753"/>
      <c r="BR753"/>
      <c r="BS753"/>
      <c r="BT753"/>
    </row>
    <row r="754" spans="47:72" ht="15" x14ac:dyDescent="0.25">
      <c r="AU754"/>
      <c r="AV754"/>
      <c r="AW754"/>
      <c r="AX754"/>
      <c r="AY754"/>
      <c r="AZ754"/>
      <c r="BA754"/>
      <c r="BB754"/>
      <c r="BC754"/>
      <c r="BD754"/>
      <c r="BE754"/>
      <c r="BF754"/>
      <c r="BG754"/>
      <c r="BH754"/>
      <c r="BI754"/>
      <c r="BJ754"/>
      <c r="BK754"/>
      <c r="BL754"/>
      <c r="BM754"/>
      <c r="BN754"/>
      <c r="BO754"/>
      <c r="BP754"/>
      <c r="BQ754"/>
      <c r="BR754"/>
      <c r="BS754"/>
      <c r="BT754"/>
    </row>
    <row r="755" spans="47:72" ht="15" x14ac:dyDescent="0.25">
      <c r="AU755"/>
      <c r="AV755"/>
      <c r="AW755"/>
      <c r="AX755"/>
      <c r="AY755"/>
      <c r="AZ755"/>
      <c r="BA755"/>
      <c r="BB755"/>
      <c r="BC755"/>
      <c r="BD755"/>
      <c r="BE755"/>
      <c r="BF755"/>
      <c r="BG755"/>
      <c r="BH755"/>
      <c r="BI755"/>
      <c r="BJ755"/>
      <c r="BK755"/>
      <c r="BL755"/>
      <c r="BM755"/>
      <c r="BN755"/>
      <c r="BO755"/>
      <c r="BP755"/>
      <c r="BQ755"/>
      <c r="BR755"/>
      <c r="BS755"/>
      <c r="BT755"/>
    </row>
    <row r="756" spans="47:72" ht="15" x14ac:dyDescent="0.25">
      <c r="AU756"/>
      <c r="AV756"/>
      <c r="AW756"/>
      <c r="AX756"/>
      <c r="AY756"/>
      <c r="AZ756"/>
      <c r="BA756"/>
      <c r="BB756"/>
      <c r="BC756"/>
      <c r="BD756"/>
      <c r="BE756"/>
      <c r="BF756"/>
      <c r="BG756"/>
      <c r="BH756"/>
      <c r="BI756"/>
      <c r="BJ756"/>
      <c r="BK756"/>
      <c r="BL756"/>
      <c r="BM756"/>
      <c r="BN756"/>
      <c r="BO756"/>
      <c r="BP756"/>
      <c r="BQ756"/>
      <c r="BR756"/>
      <c r="BS756"/>
      <c r="BT756"/>
    </row>
  </sheetData>
  <sheetProtection algorithmName="SHA-512" hashValue="PTfE0J48qxA9ocXlt5GO+kQWQJTDZ2s96MKGFF9iXILso2vU9SzriLnNW+FjpkevsP//JO1omWR/JCYIMchHRw==" saltValue="wdEk1ykft5flQ/e/GsuYcQ==" spinCount="100000" sheet="1" objects="1" scenarios="1"/>
  <protectedRanges>
    <protectedRange sqref="C324:C325 N324:N325" name="Range3"/>
    <protectedRange sqref="N9:N14 N16:N18" name="Range2"/>
    <protectedRange sqref="K9:K17" name="Range1"/>
  </protectedRanges>
  <mergeCells count="32">
    <mergeCell ref="B323:J323"/>
    <mergeCell ref="M323:T323"/>
    <mergeCell ref="A2:T2"/>
    <mergeCell ref="K25:K26"/>
    <mergeCell ref="J27:J28"/>
    <mergeCell ref="K27:K28"/>
    <mergeCell ref="B322:E322"/>
    <mergeCell ref="J7:K7"/>
    <mergeCell ref="M7:N7"/>
    <mergeCell ref="BK88:BL88"/>
    <mergeCell ref="AW69:AW70"/>
    <mergeCell ref="AW79:AX79"/>
    <mergeCell ref="AZ88:BA88"/>
    <mergeCell ref="BB88:BC88"/>
    <mergeCell ref="BI88:BJ88"/>
    <mergeCell ref="AN109:AN110"/>
    <mergeCell ref="AO109:AP110"/>
    <mergeCell ref="U109:U110"/>
    <mergeCell ref="AB109:AB110"/>
    <mergeCell ref="AF109:AF110"/>
    <mergeCell ref="BF64:BG66"/>
    <mergeCell ref="BI64:BJ66"/>
    <mergeCell ref="BL64:BO66"/>
    <mergeCell ref="B8:H8"/>
    <mergeCell ref="AW60:BS62"/>
    <mergeCell ref="J8:K8"/>
    <mergeCell ref="J21:K21"/>
    <mergeCell ref="J25:J26"/>
    <mergeCell ref="BQ64:BR66"/>
    <mergeCell ref="M8:N8"/>
    <mergeCell ref="AX64:BA66"/>
    <mergeCell ref="BC64:BD66"/>
  </mergeCells>
  <pageMargins left="0.7" right="0.7" top="0.75" bottom="0.75" header="0.3" footer="0.3"/>
  <pageSetup orientation="portrait" r:id="rId1"/>
  <drawing r:id="rId2"/>
  <legacyDrawing r:id="rId3"/>
  <oleObjects>
    <mc:AlternateContent xmlns:mc="http://schemas.openxmlformats.org/markup-compatibility/2006">
      <mc:Choice Requires="x14">
        <oleObject progId="Visio.Drawing.15" shapeId="2059" r:id="rId4">
          <objectPr defaultSize="0" autoPict="0" r:id="rId5">
            <anchor moveWithCells="1">
              <from>
                <xdr:col>1</xdr:col>
                <xdr:colOff>200025</xdr:colOff>
                <xdr:row>8</xdr:row>
                <xdr:rowOff>104775</xdr:rowOff>
              </from>
              <to>
                <xdr:col>7</xdr:col>
                <xdr:colOff>457200</xdr:colOff>
                <xdr:row>20</xdr:row>
                <xdr:rowOff>257175</xdr:rowOff>
              </to>
            </anchor>
          </objectPr>
        </oleObject>
      </mc:Choice>
      <mc:Fallback>
        <oleObject progId="Visio.Drawing.15" shapeId="205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41</vt:i4>
      </vt:variant>
    </vt:vector>
  </HeadingPairs>
  <TitlesOfParts>
    <vt:vector size="43" baseType="lpstr">
      <vt:lpstr>Read Me</vt:lpstr>
      <vt:lpstr>Design</vt:lpstr>
      <vt:lpstr>Design!C_ESR</vt:lpstr>
      <vt:lpstr>Design!C_min</vt:lpstr>
      <vt:lpstr>Design!CCOMP</vt:lpstr>
      <vt:lpstr>Design!Cff</vt:lpstr>
      <vt:lpstr>Design!Cin_min</vt:lpstr>
      <vt:lpstr>Design!Co</vt:lpstr>
      <vt:lpstr>Design!D</vt:lpstr>
      <vt:lpstr>Design!dI</vt:lpstr>
      <vt:lpstr>Design!dI_p</vt:lpstr>
      <vt:lpstr>Design!dV</vt:lpstr>
      <vt:lpstr>Design!dV_p</vt:lpstr>
      <vt:lpstr>Design!fc</vt:lpstr>
      <vt:lpstr>Design!fc_to_fsw</vt:lpstr>
      <vt:lpstr>Design!Fstart</vt:lpstr>
      <vt:lpstr>Design!Fstep</vt:lpstr>
      <vt:lpstr>Design!Fstop</vt:lpstr>
      <vt:lpstr>Design!fsw</vt:lpstr>
      <vt:lpstr>Design!gm_EA</vt:lpstr>
      <vt:lpstr>Design!I_ripple</vt:lpstr>
      <vt:lpstr>Design!I_ripple_max</vt:lpstr>
      <vt:lpstr>Design!Iout</vt:lpstr>
      <vt:lpstr>Design!Iout_Max</vt:lpstr>
      <vt:lpstr>Design!L</vt:lpstr>
      <vt:lpstr>Design!L_req</vt:lpstr>
      <vt:lpstr>Design!PM</vt:lpstr>
      <vt:lpstr>Design!Qn</vt:lpstr>
      <vt:lpstr>Design!RCOMP</vt:lpstr>
      <vt:lpstr>Design!Rcsa</vt:lpstr>
      <vt:lpstr>Design!Rfb_lower</vt:lpstr>
      <vt:lpstr>Design!Rfb_upper</vt:lpstr>
      <vt:lpstr>Design!Ro</vt:lpstr>
      <vt:lpstr>Design!Step</vt:lpstr>
      <vt:lpstr>Design!Toff</vt:lpstr>
      <vt:lpstr>Design!Ton</vt:lpstr>
      <vt:lpstr>Design!Vin</vt:lpstr>
      <vt:lpstr>Design!Vin_ripple_max</vt:lpstr>
      <vt:lpstr>Design!Vout</vt:lpstr>
      <vt:lpstr>Design!Vref</vt:lpstr>
      <vt:lpstr>Design!wesr</vt:lpstr>
      <vt:lpstr>Design!wn</vt:lpstr>
      <vt:lpstr>Design!wz</vt:lpstr>
    </vt:vector>
  </TitlesOfParts>
  <Company>Renesas Electronics America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Pratik Warke</dc:creator>
  <cp:lastModifiedBy>Abhishek Nayak</cp:lastModifiedBy>
  <dcterms:created xsi:type="dcterms:W3CDTF">2023-04-28T11:40:34Z</dcterms:created>
  <dcterms:modified xsi:type="dcterms:W3CDTF">2023-08-10T03:14:33Z</dcterms:modified>
</cp:coreProperties>
</file>